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drawings/drawing37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showInkAnnotation="0" codeName="EsteLivro"/>
  <mc:AlternateContent xmlns:mc="http://schemas.openxmlformats.org/markup-compatibility/2006">
    <mc:Choice Requires="x15">
      <x15ac:absPath xmlns:x15ac="http://schemas.microsoft.com/office/spreadsheetml/2010/11/ac" url="\\apa.local\pastas\DGLA\DEI\_Verif.PCIP-RAA\1-RAA\1- Modelo RAA_disponibilizados APA_parte.arquivado\"/>
    </mc:Choice>
  </mc:AlternateContent>
  <xr:revisionPtr revIDLastSave="0" documentId="13_ncr:1_{8DE4439C-76F3-4400-8F38-822B5EF646C9}" xr6:coauthVersionLast="47" xr6:coauthVersionMax="47" xr10:uidLastSave="{00000000-0000-0000-0000-000000000000}"/>
  <bookViews>
    <workbookView xWindow="22725" yWindow="1125" windowWidth="21600" windowHeight="11295" activeTab="6" xr2:uid="{00000000-000D-0000-FFFF-FFFF00000000}"/>
  </bookViews>
  <sheets>
    <sheet name="Gestão de versões" sheetId="54" r:id="rId1"/>
    <sheet name="Instruções" sheetId="1" r:id="rId2"/>
    <sheet name="Atividade" sheetId="2" r:id="rId3"/>
    <sheet name="Condições Operação" sheetId="3" r:id="rId4"/>
    <sheet name="G.Recursos-Condições Gerais" sheetId="17" r:id="rId5"/>
    <sheet name="G.Recursos-Consumos" sheetId="4" r:id="rId6"/>
    <sheet name="Ar - Condições Gerais" sheetId="16" r:id="rId7"/>
    <sheet name="Ar - Fontes Pontuais_FF1" sheetId="5" r:id="rId8"/>
    <sheet name="FF2" sheetId="19" r:id="rId9"/>
    <sheet name="FF3" sheetId="55" r:id="rId10"/>
    <sheet name="FF4" sheetId="56" r:id="rId11"/>
    <sheet name="FF5" sheetId="57" r:id="rId12"/>
    <sheet name="FF6" sheetId="58" r:id="rId13"/>
    <sheet name="FF7" sheetId="59" r:id="rId14"/>
    <sheet name="FF8" sheetId="60" r:id="rId15"/>
    <sheet name="FF9" sheetId="61" r:id="rId16"/>
    <sheet name="FF10" sheetId="62" r:id="rId17"/>
    <sheet name="Ar - Equip. convencionais" sheetId="65" r:id="rId18"/>
    <sheet name="FE" sheetId="67" state="hidden" r:id="rId19"/>
    <sheet name="Ar - Fontes difusas" sheetId="14" r:id="rId20"/>
    <sheet name="Ar - Biogás" sheetId="15" r:id="rId21"/>
    <sheet name="Água - C.Gerais" sheetId="18" r:id="rId22"/>
    <sheet name="Água - Emissões_ED1" sheetId="6" r:id="rId23"/>
    <sheet name="ED2" sheetId="73" r:id="rId24"/>
    <sheet name="ED3" sheetId="74" r:id="rId25"/>
    <sheet name="ED4" sheetId="75" r:id="rId26"/>
    <sheet name="ED5" sheetId="76" r:id="rId27"/>
    <sheet name="ED6" sheetId="77" r:id="rId28"/>
    <sheet name="ED7" sheetId="78" r:id="rId29"/>
    <sheet name="ED8" sheetId="79" r:id="rId30"/>
    <sheet name="ED9" sheetId="80" r:id="rId31"/>
    <sheet name="ED10" sheetId="81" r:id="rId32"/>
    <sheet name="Ruído" sheetId="7" r:id="rId33"/>
    <sheet name="Resíduos" sheetId="8" r:id="rId34"/>
    <sheet name="PDA e MTD" sheetId="9" r:id="rId35"/>
    <sheet name="PRTR" sheetId="64" r:id="rId36"/>
    <sheet name="Autoavaliação" sheetId="63" r:id="rId37"/>
    <sheet name="Listagem de Anexos" sheetId="11" r:id="rId38"/>
    <sheet name="Suporte" sheetId="12" state="hidden" r:id="rId39"/>
    <sheet name="Destinos " sheetId="13" state="hidden" r:id="rId40"/>
  </sheets>
  <externalReferences>
    <externalReference r:id="rId41"/>
    <externalReference r:id="rId42"/>
    <externalReference r:id="rId43"/>
  </externalReferences>
  <definedNames>
    <definedName name="_xlnm._FilterDatabase" localSheetId="39" hidden="1">'Destinos '!$A$1:$H$1</definedName>
    <definedName name="_xlnm._FilterDatabase" localSheetId="18" hidden="1">FE!$A$1:$H$471</definedName>
    <definedName name="_xlnm._FilterDatabase" localSheetId="38" hidden="1">Suporte!$S$5:$T$72</definedName>
    <definedName name="Água" localSheetId="18">#REF!</definedName>
    <definedName name="Água">'G.Recursos-Consumos'!$B$16</definedName>
    <definedName name="_xlnm.Print_Area" localSheetId="21">'Água - C.Gerais'!$A$1:$Q$73</definedName>
    <definedName name="_xlnm.Print_Area" localSheetId="22">'Água - Emissões_ED1'!$A$1:$AE$103</definedName>
    <definedName name="_xlnm.Print_Area" localSheetId="20">'Ar - Biogás'!$A$1:$S$42</definedName>
    <definedName name="_xlnm.Print_Area" localSheetId="6">'Ar - Condições Gerais'!$A$1:$R$66</definedName>
    <definedName name="_xlnm.Print_Area" localSheetId="19">'Ar - Fontes difusas'!$A$1:$AU$154</definedName>
    <definedName name="_xlnm.Print_Area" localSheetId="7">'Ar - Fontes Pontuais_FF1'!$A$1:$AB$55</definedName>
    <definedName name="_xlnm.Print_Area" localSheetId="36">Autoavaliação!$A$1:$K$112</definedName>
    <definedName name="_xlnm.Print_Area" localSheetId="3">'Condições Operação'!$A$1:$S$128</definedName>
    <definedName name="_xlnm.Print_Area" localSheetId="31">'ED10'!$A$1:$AE$57</definedName>
    <definedName name="_xlnm.Print_Area" localSheetId="23">'ED2'!$A$1:$AE$57</definedName>
    <definedName name="_xlnm.Print_Area" localSheetId="24">'ED3'!$A$1:$AE$57</definedName>
    <definedName name="_xlnm.Print_Area" localSheetId="25">'ED4'!$A$1:$AE$57</definedName>
    <definedName name="_xlnm.Print_Area" localSheetId="26">'ED5'!$A$1:$AE$57</definedName>
    <definedName name="_xlnm.Print_Area" localSheetId="27">'ED6'!$A$1:$AE$57</definedName>
    <definedName name="_xlnm.Print_Area" localSheetId="28">'ED7'!$A$1:$AE$57</definedName>
    <definedName name="_xlnm.Print_Area" localSheetId="29">'ED8'!$A$1:$AE$57</definedName>
    <definedName name="_xlnm.Print_Area" localSheetId="30">'ED9'!$A$1:$AE$57</definedName>
    <definedName name="_xlnm.Print_Area" localSheetId="4">'G.Recursos-Condições Gerais'!$A$1:$Q$23</definedName>
    <definedName name="_xlnm.Print_Area" localSheetId="5">'G.Recursos-Consumos'!$A$1:$U$191</definedName>
    <definedName name="_xlnm.Print_Area" localSheetId="0">'Gestão de versões'!$A$1:$W$204</definedName>
    <definedName name="_xlnm.Print_Area" localSheetId="1">Instruções!$A$1:$I$30</definedName>
    <definedName name="_xlnm.Print_Area" localSheetId="37">'Listagem de Anexos'!$A$1:$K$36</definedName>
    <definedName name="_xlnm.Print_Area" localSheetId="34">'PDA e MTD'!$A$1:$P$33</definedName>
    <definedName name="_xlnm.Print_Area" localSheetId="33">Resíduos!$A$1:$Q$180</definedName>
    <definedName name="_xlnm.Print_Area" localSheetId="32">Ruído!$A$1:$U$66</definedName>
    <definedName name="Armazenamento_de_resíduos" localSheetId="36">[1]Resíduos!#REF!</definedName>
    <definedName name="Armazenamento_de_resíduos" localSheetId="31">Resíduos!#REF!</definedName>
    <definedName name="Armazenamento_de_resíduos" localSheetId="23">Resíduos!#REF!</definedName>
    <definedName name="Armazenamento_de_resíduos" localSheetId="24">Resíduos!#REF!</definedName>
    <definedName name="Armazenamento_de_resíduos" localSheetId="25">Resíduos!#REF!</definedName>
    <definedName name="Armazenamento_de_resíduos" localSheetId="26">Resíduos!#REF!</definedName>
    <definedName name="Armazenamento_de_resíduos" localSheetId="27">Resíduos!#REF!</definedName>
    <definedName name="Armazenamento_de_resíduos" localSheetId="28">Resíduos!#REF!</definedName>
    <definedName name="Armazenamento_de_resíduos" localSheetId="29">Resíduos!#REF!</definedName>
    <definedName name="Armazenamento_de_resíduos" localSheetId="30">Resíduos!#REF!</definedName>
    <definedName name="Armazenamento_de_resíduos" localSheetId="18">[2]Resíduos!#REF!</definedName>
    <definedName name="Armazenamento_de_resíduos" localSheetId="16">Resíduos!#REF!</definedName>
    <definedName name="Armazenamento_de_resíduos" localSheetId="9">Resíduos!#REF!</definedName>
    <definedName name="Armazenamento_de_resíduos" localSheetId="10">Resíduos!#REF!</definedName>
    <definedName name="Armazenamento_de_resíduos" localSheetId="11">Resíduos!#REF!</definedName>
    <definedName name="Armazenamento_de_resíduos" localSheetId="12">Resíduos!#REF!</definedName>
    <definedName name="Armazenamento_de_resíduos" localSheetId="13">Resíduos!#REF!</definedName>
    <definedName name="Armazenamento_de_resíduos" localSheetId="14">Resíduos!#REF!</definedName>
    <definedName name="Armazenamento_de_resíduos" localSheetId="15">Resíduos!#REF!</definedName>
    <definedName name="Armazenamento_de_resíduos">Resíduos!#REF!</definedName>
    <definedName name="aviarios" localSheetId="18">#REF!</definedName>
    <definedName name="aviarios">'Ar - Fontes difusas'!$B$76</definedName>
    <definedName name="Chumbo">[3]!Tabela4[#All]</definedName>
    <definedName name="Cobre">[3]!Tabela5[#All]</definedName>
    <definedName name="convencionais" localSheetId="36">'[1]Ar - Biogás'!#REF!</definedName>
    <definedName name="convencionais" localSheetId="31">'Ar - Biogás'!#REF!</definedName>
    <definedName name="convencionais" localSheetId="23">'Ar - Biogás'!#REF!</definedName>
    <definedName name="convencionais" localSheetId="24">'Ar - Biogás'!#REF!</definedName>
    <definedName name="convencionais" localSheetId="25">'Ar - Biogás'!#REF!</definedName>
    <definedName name="convencionais" localSheetId="26">'Ar - Biogás'!#REF!</definedName>
    <definedName name="convencionais" localSheetId="27">'Ar - Biogás'!#REF!</definedName>
    <definedName name="convencionais" localSheetId="28">'Ar - Biogás'!#REF!</definedName>
    <definedName name="convencionais" localSheetId="29">'Ar - Biogás'!#REF!</definedName>
    <definedName name="convencionais" localSheetId="30">'Ar - Biogás'!#REF!</definedName>
    <definedName name="convencionais" localSheetId="18">'[2]Ar - Biogás'!#REF!</definedName>
    <definedName name="convencionais" localSheetId="16">'Ar - Biogás'!#REF!</definedName>
    <definedName name="convencionais" localSheetId="9">'Ar - Biogás'!#REF!</definedName>
    <definedName name="convencionais" localSheetId="10">'Ar - Biogás'!#REF!</definedName>
    <definedName name="convencionais" localSheetId="11">'Ar - Biogás'!#REF!</definedName>
    <definedName name="convencionais" localSheetId="12">'Ar - Biogás'!#REF!</definedName>
    <definedName name="convencionais" localSheetId="13">'Ar - Biogás'!#REF!</definedName>
    <definedName name="convencionais" localSheetId="14">'Ar - Biogás'!#REF!</definedName>
    <definedName name="convencionais" localSheetId="15">'Ar - Biogás'!#REF!</definedName>
    <definedName name="convencionais">'Ar - Biogás'!#REF!</definedName>
    <definedName name="difusas_gerais" localSheetId="18">#REF!</definedName>
    <definedName name="difusas_gerais">'Ar - Fontes difusas'!$B$13</definedName>
    <definedName name="difusas_topo" localSheetId="18">#REF!</definedName>
    <definedName name="difusas_topo">'Ar - Fontes difusas'!$A$1</definedName>
    <definedName name="difusas66a" localSheetId="18">#REF!</definedName>
    <definedName name="difusas66a">'Ar - Fontes difusas'!$B$62</definedName>
    <definedName name="Difusas66bc" localSheetId="18">#REF!</definedName>
    <definedName name="Difusas66bc">'Ar - Fontes difusas'!$B$32</definedName>
    <definedName name="e" localSheetId="31">Resíduos!#REF!</definedName>
    <definedName name="e" localSheetId="27">Resíduos!#REF!</definedName>
    <definedName name="e" localSheetId="28">Resíduos!#REF!</definedName>
    <definedName name="e" localSheetId="29">Resíduos!#REF!</definedName>
    <definedName name="e" localSheetId="30">Resíduos!#REF!</definedName>
    <definedName name="e">Resíduos!#REF!</definedName>
    <definedName name="Equi.Conv">'Ar - Equip. convencionais'!$A$1</definedName>
    <definedName name="Fonte_convencional" localSheetId="36">'[1]Ar - Fontes Pontuais_FF1'!#REF!</definedName>
    <definedName name="Fonte_convencional" localSheetId="31">'Ar - Fontes Pontuais_FF1'!#REF!</definedName>
    <definedName name="Fonte_convencional" localSheetId="23">'Ar - Fontes Pontuais_FF1'!#REF!</definedName>
    <definedName name="Fonte_convencional" localSheetId="24">'Ar - Fontes Pontuais_FF1'!#REF!</definedName>
    <definedName name="Fonte_convencional" localSheetId="25">'Ar - Fontes Pontuais_FF1'!#REF!</definedName>
    <definedName name="Fonte_convencional" localSheetId="26">'Ar - Fontes Pontuais_FF1'!#REF!</definedName>
    <definedName name="Fonte_convencional" localSheetId="27">'Ar - Fontes Pontuais_FF1'!#REF!</definedName>
    <definedName name="Fonte_convencional" localSheetId="28">'Ar - Fontes Pontuais_FF1'!#REF!</definedName>
    <definedName name="Fonte_convencional" localSheetId="29">'Ar - Fontes Pontuais_FF1'!#REF!</definedName>
    <definedName name="Fonte_convencional" localSheetId="30">'Ar - Fontes Pontuais_FF1'!#REF!</definedName>
    <definedName name="Fonte_convencional" localSheetId="18">'[2]Ar - Fontes Pontuais_FF1'!#REF!</definedName>
    <definedName name="Fonte_convencional" localSheetId="16">'Ar - Fontes Pontuais_FF1'!#REF!</definedName>
    <definedName name="Fonte_convencional" localSheetId="9">'Ar - Fontes Pontuais_FF1'!#REF!</definedName>
    <definedName name="Fonte_convencional" localSheetId="10">'Ar - Fontes Pontuais_FF1'!#REF!</definedName>
    <definedName name="Fonte_convencional" localSheetId="11">'Ar - Fontes Pontuais_FF1'!#REF!</definedName>
    <definedName name="Fonte_convencional" localSheetId="12">'Ar - Fontes Pontuais_FF1'!#REF!</definedName>
    <definedName name="Fonte_convencional" localSheetId="13">'Ar - Fontes Pontuais_FF1'!#REF!</definedName>
    <definedName name="Fonte_convencional" localSheetId="14">'Ar - Fontes Pontuais_FF1'!#REF!</definedName>
    <definedName name="Fonte_convencional" localSheetId="15">'Ar - Fontes Pontuais_FF1'!#REF!</definedName>
    <definedName name="Fonte_convencional">'Ar - Fontes Pontuais_FF1'!#REF!</definedName>
    <definedName name="Listagem_e_caracteristicas_dos_pontos_de_emissão" localSheetId="31">'ED10'!#REF!</definedName>
    <definedName name="Listagem_e_caracteristicas_dos_pontos_de_emissão" localSheetId="23">'ED2'!#REF!</definedName>
    <definedName name="Listagem_e_caracteristicas_dos_pontos_de_emissão" localSheetId="24">'ED3'!#REF!</definedName>
    <definedName name="Listagem_e_caracteristicas_dos_pontos_de_emissão" localSheetId="25">'ED4'!#REF!</definedName>
    <definedName name="Listagem_e_caracteristicas_dos_pontos_de_emissão" localSheetId="26">'ED5'!#REF!</definedName>
    <definedName name="Listagem_e_caracteristicas_dos_pontos_de_emissão" localSheetId="27">'ED6'!#REF!</definedName>
    <definedName name="Listagem_e_caracteristicas_dos_pontos_de_emissão" localSheetId="28">'ED7'!#REF!</definedName>
    <definedName name="Listagem_e_caracteristicas_dos_pontos_de_emissão" localSheetId="29">'ED8'!#REF!</definedName>
    <definedName name="Listagem_e_caracteristicas_dos_pontos_de_emissão" localSheetId="30">'ED9'!#REF!</definedName>
    <definedName name="Listagem_e_caracteristicas_dos_pontos_de_emissão">'Água - Emissões_ED1'!$B$10</definedName>
    <definedName name="outra_inf" localSheetId="18">#REF!</definedName>
    <definedName name="outra_inf">Resíduos!$B$120</definedName>
    <definedName name="Outras" localSheetId="18">#REF!</definedName>
    <definedName name="Outras">'Condições Operação'!$B$114</definedName>
    <definedName name="Produção" localSheetId="18">#REF!</definedName>
    <definedName name="Produção">'Condições Operação'!$B$75</definedName>
    <definedName name="Produção_interna_de_resíduos" localSheetId="18">#REF!</definedName>
    <definedName name="Produção_interna_de_resíduos">Resíduos!$B$25</definedName>
    <definedName name="PRTR">PRTR!$B$1</definedName>
    <definedName name="q" localSheetId="31">'Ar - Fontes Pontuais_FF1'!#REF!</definedName>
    <definedName name="q" localSheetId="25">'Ar - Fontes Pontuais_FF1'!#REF!</definedName>
    <definedName name="q" localSheetId="26">'Ar - Fontes Pontuais_FF1'!#REF!</definedName>
    <definedName name="q" localSheetId="27">'Ar - Fontes Pontuais_FF1'!#REF!</definedName>
    <definedName name="q" localSheetId="28">'Ar - Fontes Pontuais_FF1'!#REF!</definedName>
    <definedName name="q" localSheetId="29">'Ar - Fontes Pontuais_FF1'!#REF!</definedName>
    <definedName name="q" localSheetId="30">'Ar - Fontes Pontuais_FF1'!#REF!</definedName>
    <definedName name="q">'Ar - Fontes Pontuais_FF1'!#REF!</definedName>
    <definedName name="Registo_para_aterro" localSheetId="18">#REF!</definedName>
    <definedName name="Registo_para_aterro">Resíduos!$B$82</definedName>
    <definedName name="Rejeição_direta_no_meio" localSheetId="36">'[1]Água - Emissões_ED1'!#REF!</definedName>
    <definedName name="Rejeição_direta_no_meio" localSheetId="31">'ED10'!#REF!</definedName>
    <definedName name="Rejeição_direta_no_meio" localSheetId="23">'ED2'!#REF!</definedName>
    <definedName name="Rejeição_direta_no_meio" localSheetId="24">'ED3'!#REF!</definedName>
    <definedName name="Rejeição_direta_no_meio" localSheetId="25">'ED4'!#REF!</definedName>
    <definedName name="Rejeição_direta_no_meio" localSheetId="26">'ED5'!#REF!</definedName>
    <definedName name="Rejeição_direta_no_meio" localSheetId="27">'ED6'!#REF!</definedName>
    <definedName name="Rejeição_direta_no_meio" localSheetId="28">'ED7'!#REF!</definedName>
    <definedName name="Rejeição_direta_no_meio" localSheetId="29">'ED8'!#REF!</definedName>
    <definedName name="Rejeição_direta_no_meio" localSheetId="30">'ED9'!#REF!</definedName>
    <definedName name="Rejeição_direta_no_meio" localSheetId="18">'[2]Água - Emissões_ED1'!#REF!</definedName>
    <definedName name="Rejeição_direta_no_meio" localSheetId="16">'Água - Emissões_ED1'!#REF!</definedName>
    <definedName name="Rejeição_direta_no_meio" localSheetId="9">'Água - Emissões_ED1'!#REF!</definedName>
    <definedName name="Rejeição_direta_no_meio" localSheetId="10">'Água - Emissões_ED1'!#REF!</definedName>
    <definedName name="Rejeição_direta_no_meio" localSheetId="11">'Água - Emissões_ED1'!#REF!</definedName>
    <definedName name="Rejeição_direta_no_meio" localSheetId="12">'Água - Emissões_ED1'!#REF!</definedName>
    <definedName name="Rejeição_direta_no_meio" localSheetId="13">'Água - Emissões_ED1'!#REF!</definedName>
    <definedName name="Rejeição_direta_no_meio" localSheetId="14">'Água - Emissões_ED1'!#REF!</definedName>
    <definedName name="Rejeição_direta_no_meio" localSheetId="15">'Água - Emissões_ED1'!#REF!</definedName>
    <definedName name="Rejeição_direta_no_meio">'Água - Emissões_ED1'!#REF!</definedName>
    <definedName name="Rejeição_em_coletor___preencha_uma_tabela_para_cada_ponto_de_emissão__se_necessário_copie_a_tabela_completa_e_cole_abaixo_da_anterior" localSheetId="31">'ED10'!$B$10</definedName>
    <definedName name="Rejeição_em_coletor___preencha_uma_tabela_para_cada_ponto_de_emissão__se_necessário_copie_a_tabela_completa_e_cole_abaixo_da_anterior" localSheetId="23">'ED2'!$B$10</definedName>
    <definedName name="Rejeição_em_coletor___preencha_uma_tabela_para_cada_ponto_de_emissão__se_necessário_copie_a_tabela_completa_e_cole_abaixo_da_anterior" localSheetId="24">'ED3'!$B$10</definedName>
    <definedName name="Rejeição_em_coletor___preencha_uma_tabela_para_cada_ponto_de_emissão__se_necessário_copie_a_tabela_completa_e_cole_abaixo_da_anterior" localSheetId="25">'ED4'!$B$10</definedName>
    <definedName name="Rejeição_em_coletor___preencha_uma_tabela_para_cada_ponto_de_emissão__se_necessário_copie_a_tabela_completa_e_cole_abaixo_da_anterior" localSheetId="26">'ED5'!$B$10</definedName>
    <definedName name="Rejeição_em_coletor___preencha_uma_tabela_para_cada_ponto_de_emissão__se_necessário_copie_a_tabela_completa_e_cole_abaixo_da_anterior" localSheetId="27">'ED6'!$B$10</definedName>
    <definedName name="Rejeição_em_coletor___preencha_uma_tabela_para_cada_ponto_de_emissão__se_necessário_copie_a_tabela_completa_e_cole_abaixo_da_anterior" localSheetId="28">'ED7'!$B$10</definedName>
    <definedName name="Rejeição_em_coletor___preencha_uma_tabela_para_cada_ponto_de_emissão__se_necessário_copie_a_tabela_completa_e_cole_abaixo_da_anterior" localSheetId="29">'ED8'!$B$10</definedName>
    <definedName name="Rejeição_em_coletor___preencha_uma_tabela_para_cada_ponto_de_emissão__se_necessário_copie_a_tabela_completa_e_cole_abaixo_da_anterior" localSheetId="30">'ED9'!$B$10</definedName>
    <definedName name="Rejeição_em_coletor___preencha_uma_tabela_para_cada_ponto_de_emissão__se_necessário_copie_a_tabela_completa_e_cole_abaixo_da_anterior">'Água - Emissões_ED1'!$B$56</definedName>
    <definedName name="Residuos_enviados_para_fora_do_estabelecimento" localSheetId="18">#REF!</definedName>
    <definedName name="Residuos_enviados_para_fora_do_estabelecimento">Resíduos!$B$39</definedName>
    <definedName name="sist_prod" localSheetId="18">#REF!</definedName>
    <definedName name="sist_prod">'Ar - Fontes difusas'!$F$35</definedName>
    <definedName name="Tabela_GR1.2__Consumo_total_de_água_na_instalação" localSheetId="18">#REF!</definedName>
    <definedName name="Tabela_GR1.2__Consumo_total_de_água_na_instalação">'G.Recursos-Consumos'!$B$53</definedName>
    <definedName name="Tabela_GR1.3__Consumo_específico_de_água" localSheetId="18">#REF!</definedName>
    <definedName name="Tabela_GR1.3__Consumo_específico_de_água">'G.Recursos-Consumos'!$B$100</definedName>
    <definedName name="Tabela_GR2.1__Consumo_de_energia_na_instalação" localSheetId="18">#REF!</definedName>
    <definedName name="Tabela_GR2.1__Consumo_de_energia_na_instalação">'G.Recursos-Consumos'!$B$119</definedName>
    <definedName name="Tabela_GR2.2__Consumo_específico_de_energia" localSheetId="18">#REF!</definedName>
    <definedName name="Tabela_GR2.2__Consumo_específico_de_energia">'G.Recursos-Consumos'!$B$132</definedName>
    <definedName name="Tabela_GR3.1__Consumo_de_matérias_primas_virgens" localSheetId="18">#REF!</definedName>
    <definedName name="Tabela_GR3.1__Consumo_de_matérias_primas_virgens">'G.Recursos-Consumos'!$B$149</definedName>
    <definedName name="Tabela_GR3.1__Outras_matérias_primas__resíduos" localSheetId="18">#REF!</definedName>
    <definedName name="Tabela_GR3.1__Outras_matérias_primas__resíduos">'G.Recursos-Consumos'!$B$168</definedName>
    <definedName name="_xlnm.Print_Titles" localSheetId="21">'Água - C.Gerais'!$1:$9</definedName>
    <definedName name="_xlnm.Print_Titles" localSheetId="6">'Ar - Condições Gerais'!$1:$10</definedName>
    <definedName name="_xlnm.Print_Titles" localSheetId="7">'Ar - Fontes Pontuais_FF1'!$20:$30</definedName>
    <definedName name="_xlnm.Print_Titles" localSheetId="16">'FF10'!$1:$5</definedName>
    <definedName name="_xlnm.Print_Titles" localSheetId="8">'FF2'!$1:$4</definedName>
    <definedName name="_xlnm.Print_Titles" localSheetId="9">'FF3'!$1:$5</definedName>
    <definedName name="_xlnm.Print_Titles" localSheetId="10">'FF4'!$1:$5</definedName>
    <definedName name="_xlnm.Print_Titles" localSheetId="11">'FF5'!$1:$5</definedName>
    <definedName name="_xlnm.Print_Titles" localSheetId="12">'FF6'!$1:$5</definedName>
    <definedName name="_xlnm.Print_Titles" localSheetId="13">'FF7'!$1:$5</definedName>
    <definedName name="_xlnm.Print_Titles" localSheetId="14">'FF8'!$1:$5</definedName>
    <definedName name="_xlnm.Print_Titles" localSheetId="15">'FF9'!$1:$5</definedName>
    <definedName name="_xlnm.Print_Titles" localSheetId="4">'G.Recursos-Condições Gerais'!$1:$9</definedName>
    <definedName name="TópicoCG1" localSheetId="18">#REF!</definedName>
    <definedName name="TópicoCG1">'Condições Operação'!$B$30</definedName>
    <definedName name="TópicoCG2" localSheetId="18">#REF!</definedName>
    <definedName name="TópicoCG2">'Condições Operação'!$B$45</definedName>
    <definedName name="TópicoCG3" localSheetId="18">#REF!</definedName>
    <definedName name="TópicoCG3">'Condições Operação'!$B$60</definedName>
    <definedName name="Topo" localSheetId="18">#REF!</definedName>
    <definedName name="Topo">'G.Recursos-Consumos'!$A$1</definedName>
    <definedName name="Topo_ar">'Ar - Fontes Pontuais_FF1'!$A$1</definedName>
    <definedName name="Topo_residuos" localSheetId="18">#REF!</definedName>
    <definedName name="Topo_residuos">Resíduos!$A$1</definedName>
    <definedName name="topoagua" localSheetId="31">'ED10'!$A$1</definedName>
    <definedName name="topoagua" localSheetId="23">'ED2'!$A$1</definedName>
    <definedName name="topoagua" localSheetId="24">'ED3'!$A$1</definedName>
    <definedName name="topoagua" localSheetId="25">'ED4'!$A$1</definedName>
    <definedName name="topoagua" localSheetId="26">'ED5'!$A$1</definedName>
    <definedName name="topoagua" localSheetId="27">'ED6'!$A$1</definedName>
    <definedName name="topoagua" localSheetId="28">'ED7'!$A$1</definedName>
    <definedName name="topoagua" localSheetId="29">'ED8'!$A$1</definedName>
    <definedName name="topoagua" localSheetId="30">'ED9'!$A$1</definedName>
    <definedName name="topoagua">'Água - Emissões_ED1'!$A$1</definedName>
    <definedName name="topobiogas" localSheetId="18">#REF!</definedName>
    <definedName name="topobiogas">'Ar - Biogás'!$A$1</definedName>
    <definedName name="u" localSheetId="31">'Água - Emissões_ED1'!#REF!</definedName>
    <definedName name="u" localSheetId="27">'Água - Emissões_ED1'!#REF!</definedName>
    <definedName name="u" localSheetId="28">'Água - Emissões_ED1'!#REF!</definedName>
    <definedName name="u" localSheetId="29">'Água - Emissões_ED1'!#REF!</definedName>
    <definedName name="u" localSheetId="30">'Água - Emissões_ED1'!#REF!</definedName>
    <definedName name="u">'Água - Emissões_ED1'!#REF!</definedName>
    <definedName name="w" localSheetId="31">'Água - Emissões_ED1'!#REF!</definedName>
    <definedName name="w" localSheetId="26">'Água - Emissões_ED1'!#REF!</definedName>
    <definedName name="w" localSheetId="27">'Água - Emissões_ED1'!#REF!</definedName>
    <definedName name="w" localSheetId="28">'Água - Emissões_ED1'!#REF!</definedName>
    <definedName name="w" localSheetId="29">'Água - Emissões_ED1'!#REF!</definedName>
    <definedName name="w" localSheetId="30">'Água - Emissões_ED1'!#REF!</definedName>
    <definedName name="w">'Água - Emissões_ED1'!#REF!</definedName>
    <definedName name="y" localSheetId="31">'Ar - Fontes Pontuais_FF1'!#REF!</definedName>
    <definedName name="y" localSheetId="27">'Ar - Fontes Pontuais_FF1'!#REF!</definedName>
    <definedName name="y" localSheetId="28">'Ar - Fontes Pontuais_FF1'!#REF!</definedName>
    <definedName name="y" localSheetId="29">'Ar - Fontes Pontuais_FF1'!#REF!</definedName>
    <definedName name="y" localSheetId="30">'Ar - Fontes Pontuais_FF1'!#REF!</definedName>
    <definedName name="y">'Ar - Fontes Pontuais_FF1'!#REF!</definedName>
    <definedName name="Z_3C65655F_F5CB_4AFF_9FBB_FFE0704F7A17_.wvu.PrintArea" localSheetId="3" hidden="1">'Condições Operação'!$A$1:$P$82</definedName>
    <definedName name="Z_3C65655F_F5CB_4AFF_9FBB_FFE0704F7A17_.wvu.PrintArea" localSheetId="1" hidden="1">Instruções!$A$3:$S$25</definedName>
  </definedNames>
  <calcPr calcId="191029"/>
  <customWorkbookViews>
    <customWorkbookView name="Elsa Candeias - Vista pessoal" guid="{3C65655F-F5CB-4AFF-9FBB-FFE0704F7A17}" mergeInterval="0" personalView="1" maximized="1" xWindow="-8" yWindow="-8" windowWidth="1936" windowHeight="1056" activeSheetId="5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41" i="14" l="1"/>
  <c r="S42" i="14"/>
  <c r="S43" i="14" s="1"/>
  <c r="F82" i="3" l="1"/>
  <c r="F83" i="3"/>
  <c r="F84" i="3"/>
  <c r="F85" i="3"/>
  <c r="F86" i="3"/>
  <c r="F87" i="3"/>
  <c r="F88" i="3"/>
  <c r="F89" i="3"/>
  <c r="F90" i="3"/>
  <c r="F91" i="3"/>
  <c r="D82" i="3"/>
  <c r="S82" i="3" s="1"/>
  <c r="D83" i="3"/>
  <c r="S83" i="3" s="1"/>
  <c r="D84" i="3"/>
  <c r="S84" i="3" s="1"/>
  <c r="D85" i="3"/>
  <c r="S85" i="3" s="1"/>
  <c r="D86" i="3"/>
  <c r="S86" i="3" s="1"/>
  <c r="D87" i="3"/>
  <c r="S87" i="3" s="1"/>
  <c r="D88" i="3"/>
  <c r="S88" i="3" s="1"/>
  <c r="D89" i="3"/>
  <c r="S89" i="3" s="1"/>
  <c r="D90" i="3"/>
  <c r="S90" i="3" s="1"/>
  <c r="D91" i="3"/>
  <c r="S91" i="3" s="1"/>
  <c r="T82" i="3" l="1"/>
  <c r="I41" i="14"/>
  <c r="I39" i="14"/>
  <c r="C22" i="64" l="1"/>
  <c r="E38" i="60" l="1"/>
  <c r="E37" i="60"/>
  <c r="E36" i="60"/>
  <c r="E35" i="60"/>
  <c r="E34" i="60"/>
  <c r="E33" i="60"/>
  <c r="E32" i="60"/>
  <c r="E31" i="60"/>
  <c r="E30" i="60"/>
  <c r="E29" i="60"/>
  <c r="E28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38" i="59"/>
  <c r="E37" i="59"/>
  <c r="E36" i="59"/>
  <c r="E35" i="59"/>
  <c r="E34" i="59"/>
  <c r="E33" i="59"/>
  <c r="E32" i="59"/>
  <c r="E31" i="59"/>
  <c r="E30" i="59"/>
  <c r="E29" i="59"/>
  <c r="E28" i="59"/>
  <c r="E27" i="59"/>
  <c r="E26" i="59"/>
  <c r="E25" i="59"/>
  <c r="E24" i="59"/>
  <c r="E23" i="59"/>
  <c r="E22" i="59"/>
  <c r="E21" i="59"/>
  <c r="E20" i="59"/>
  <c r="E19" i="59"/>
  <c r="E18" i="59"/>
  <c r="E17" i="59"/>
  <c r="E16" i="59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38" i="57"/>
  <c r="E37" i="57"/>
  <c r="E36" i="57"/>
  <c r="E35" i="57"/>
  <c r="E34" i="57"/>
  <c r="E33" i="57"/>
  <c r="E32" i="57"/>
  <c r="E31" i="57"/>
  <c r="E30" i="57"/>
  <c r="E29" i="57"/>
  <c r="E28" i="57"/>
  <c r="E27" i="57"/>
  <c r="E26" i="57"/>
  <c r="E25" i="57"/>
  <c r="E24" i="57"/>
  <c r="E23" i="57"/>
  <c r="E22" i="57"/>
  <c r="E21" i="57"/>
  <c r="E20" i="57"/>
  <c r="E19" i="57"/>
  <c r="E18" i="57"/>
  <c r="E17" i="57"/>
  <c r="E16" i="57"/>
  <c r="E38" i="56"/>
  <c r="E37" i="56"/>
  <c r="E36" i="56"/>
  <c r="E35" i="56"/>
  <c r="E34" i="56"/>
  <c r="E33" i="56"/>
  <c r="E32" i="56"/>
  <c r="E31" i="56"/>
  <c r="E30" i="56"/>
  <c r="E29" i="56"/>
  <c r="E28" i="56"/>
  <c r="E27" i="56"/>
  <c r="E26" i="56"/>
  <c r="E25" i="56"/>
  <c r="E24" i="56"/>
  <c r="E23" i="56"/>
  <c r="E22" i="56"/>
  <c r="E21" i="56"/>
  <c r="E20" i="56"/>
  <c r="E19" i="56"/>
  <c r="E18" i="56"/>
  <c r="E17" i="56"/>
  <c r="E16" i="56"/>
  <c r="E38" i="55"/>
  <c r="E37" i="55"/>
  <c r="E36" i="55"/>
  <c r="E35" i="55"/>
  <c r="E34" i="55"/>
  <c r="E33" i="55"/>
  <c r="E32" i="55"/>
  <c r="E31" i="55"/>
  <c r="E30" i="55"/>
  <c r="E29" i="55"/>
  <c r="E28" i="55"/>
  <c r="E27" i="55"/>
  <c r="E26" i="55"/>
  <c r="E25" i="55"/>
  <c r="E24" i="55"/>
  <c r="E23" i="55"/>
  <c r="E22" i="55"/>
  <c r="E21" i="55"/>
  <c r="E20" i="55"/>
  <c r="E19" i="55"/>
  <c r="E18" i="55"/>
  <c r="E17" i="55"/>
  <c r="E16" i="55"/>
  <c r="E56" i="81"/>
  <c r="E55" i="81"/>
  <c r="AK54" i="81"/>
  <c r="F54" i="81" s="1"/>
  <c r="AJ54" i="81"/>
  <c r="AH54" i="81"/>
  <c r="AI54" i="81"/>
  <c r="AK53" i="81"/>
  <c r="F53" i="81" s="1"/>
  <c r="AJ53" i="81"/>
  <c r="AH53" i="81"/>
  <c r="AI53" i="81"/>
  <c r="AK52" i="81"/>
  <c r="F52" i="81" s="1"/>
  <c r="AJ52" i="81"/>
  <c r="AH52" i="81"/>
  <c r="AI52" i="81" s="1"/>
  <c r="G52" i="81" s="1"/>
  <c r="AK51" i="81"/>
  <c r="AJ51" i="81"/>
  <c r="AH51" i="81"/>
  <c r="AI51" i="81"/>
  <c r="F51" i="81"/>
  <c r="AK50" i="81"/>
  <c r="F50" i="81" s="1"/>
  <c r="AJ50" i="81"/>
  <c r="AH50" i="81"/>
  <c r="AI50" i="81" s="1"/>
  <c r="G50" i="81" s="1"/>
  <c r="AK49" i="81"/>
  <c r="F49" i="81" s="1"/>
  <c r="AJ49" i="81"/>
  <c r="AH49" i="81"/>
  <c r="AI49" i="81" s="1"/>
  <c r="G49" i="81" s="1"/>
  <c r="AK48" i="81"/>
  <c r="AJ48" i="81"/>
  <c r="AH48" i="81"/>
  <c r="AI48" i="81" s="1"/>
  <c r="G48" i="81" s="1"/>
  <c r="F48" i="81"/>
  <c r="AK47" i="81"/>
  <c r="F47" i="81" s="1"/>
  <c r="AJ47" i="81"/>
  <c r="AH47" i="81"/>
  <c r="AI47" i="81"/>
  <c r="AK46" i="81"/>
  <c r="AJ46" i="81"/>
  <c r="AH46" i="81"/>
  <c r="AI46" i="81"/>
  <c r="F46" i="81"/>
  <c r="AK45" i="81"/>
  <c r="AJ45" i="81"/>
  <c r="AH45" i="81"/>
  <c r="AI45" i="81" s="1"/>
  <c r="G45" i="81" s="1"/>
  <c r="F45" i="81"/>
  <c r="AK44" i="81"/>
  <c r="F44" i="81" s="1"/>
  <c r="AJ44" i="81"/>
  <c r="AH44" i="81"/>
  <c r="AI44" i="81" s="1"/>
  <c r="G44" i="81" s="1"/>
  <c r="AK43" i="81"/>
  <c r="AJ43" i="81"/>
  <c r="AH43" i="81"/>
  <c r="AI43" i="81"/>
  <c r="F43" i="81"/>
  <c r="AK42" i="81"/>
  <c r="F42" i="81" s="1"/>
  <c r="AJ42" i="81"/>
  <c r="AH42" i="81"/>
  <c r="AI42" i="81"/>
  <c r="AK41" i="81"/>
  <c r="F41" i="81" s="1"/>
  <c r="AJ41" i="81"/>
  <c r="AH41" i="81"/>
  <c r="AI41" i="81" s="1"/>
  <c r="G41" i="81" s="1"/>
  <c r="AK40" i="81"/>
  <c r="AJ40" i="81"/>
  <c r="AH40" i="81"/>
  <c r="AI40" i="81" s="1"/>
  <c r="G40" i="81" s="1"/>
  <c r="F40" i="81"/>
  <c r="AK39" i="81"/>
  <c r="F39" i="81" s="1"/>
  <c r="AJ39" i="81"/>
  <c r="AH39" i="81"/>
  <c r="AI39" i="81"/>
  <c r="AK38" i="81"/>
  <c r="AJ38" i="81"/>
  <c r="AH38" i="81"/>
  <c r="AI38" i="81"/>
  <c r="F38" i="81"/>
  <c r="AK37" i="81"/>
  <c r="AJ37" i="81"/>
  <c r="AH37" i="81"/>
  <c r="AI37" i="81" s="1"/>
  <c r="G37" i="81" s="1"/>
  <c r="F37" i="81"/>
  <c r="AK36" i="81"/>
  <c r="F36" i="81" s="1"/>
  <c r="AJ36" i="81"/>
  <c r="AH36" i="81"/>
  <c r="AI36" i="81" s="1"/>
  <c r="G36" i="81" s="1"/>
  <c r="AK35" i="81"/>
  <c r="AJ35" i="81"/>
  <c r="AH35" i="81"/>
  <c r="AI35" i="81"/>
  <c r="F35" i="81"/>
  <c r="AK34" i="81"/>
  <c r="F34" i="81" s="1"/>
  <c r="AJ34" i="81"/>
  <c r="AH34" i="81"/>
  <c r="AI34" i="81"/>
  <c r="AK33" i="81"/>
  <c r="F33" i="81" s="1"/>
  <c r="AJ33" i="81"/>
  <c r="AH33" i="81"/>
  <c r="AI33" i="81" s="1"/>
  <c r="G33" i="81" s="1"/>
  <c r="AK32" i="81"/>
  <c r="AJ32" i="81"/>
  <c r="AH32" i="81"/>
  <c r="AI32" i="81" s="1"/>
  <c r="G32" i="81" s="1"/>
  <c r="F32" i="81"/>
  <c r="AK31" i="81"/>
  <c r="F31" i="81" s="1"/>
  <c r="AJ31" i="81"/>
  <c r="AH31" i="81"/>
  <c r="AI31" i="81"/>
  <c r="AK30" i="81"/>
  <c r="F30" i="81" s="1"/>
  <c r="AJ30" i="81"/>
  <c r="AH30" i="81"/>
  <c r="AI30" i="81"/>
  <c r="AK29" i="81"/>
  <c r="AJ29" i="81"/>
  <c r="AH29" i="81"/>
  <c r="AI29" i="81" s="1"/>
  <c r="G29" i="81" s="1"/>
  <c r="F29" i="81"/>
  <c r="AK28" i="81"/>
  <c r="F28" i="81" s="1"/>
  <c r="AJ28" i="81"/>
  <c r="AH28" i="81"/>
  <c r="AI28" i="81" s="1"/>
  <c r="G28" i="81" s="1"/>
  <c r="AK27" i="81"/>
  <c r="G27" i="81" s="1"/>
  <c r="AJ27" i="81"/>
  <c r="AH27" i="81"/>
  <c r="AI27" i="81" s="1"/>
  <c r="AK26" i="81"/>
  <c r="AJ26" i="81"/>
  <c r="AH26" i="81"/>
  <c r="AI26" i="81" s="1"/>
  <c r="AK25" i="81"/>
  <c r="AJ25" i="81"/>
  <c r="AH25" i="81"/>
  <c r="AI25" i="81" s="1"/>
  <c r="AL24" i="81"/>
  <c r="AK24" i="81"/>
  <c r="AJ24" i="81"/>
  <c r="AH24" i="81"/>
  <c r="AI24" i="81"/>
  <c r="F24" i="81"/>
  <c r="AK23" i="81"/>
  <c r="AL23" i="81"/>
  <c r="AJ23" i="81"/>
  <c r="AI23" i="81"/>
  <c r="AH23" i="81"/>
  <c r="AK22" i="81"/>
  <c r="G22" i="81" s="1"/>
  <c r="AJ22" i="81"/>
  <c r="AH22" i="81"/>
  <c r="AI22" i="81" s="1"/>
  <c r="AK21" i="81"/>
  <c r="F21" i="81" s="1"/>
  <c r="AJ21" i="81"/>
  <c r="AH21" i="81"/>
  <c r="AI21" i="81" s="1"/>
  <c r="AK20" i="81"/>
  <c r="AL20" i="81" s="1"/>
  <c r="AJ20" i="81"/>
  <c r="AH20" i="81"/>
  <c r="AI20" i="81"/>
  <c r="F20" i="81"/>
  <c r="AG18" i="81"/>
  <c r="AE18" i="81"/>
  <c r="AC18" i="81"/>
  <c r="AA18" i="81"/>
  <c r="Y18" i="81"/>
  <c r="W18" i="81"/>
  <c r="U18" i="81"/>
  <c r="S18" i="81"/>
  <c r="Q18" i="81"/>
  <c r="O18" i="81"/>
  <c r="M18" i="81"/>
  <c r="K18" i="81"/>
  <c r="AH18" i="81" s="1"/>
  <c r="AH17" i="81"/>
  <c r="AK16" i="81"/>
  <c r="AH16" i="81"/>
  <c r="F16" i="81"/>
  <c r="G23" i="81" s="1"/>
  <c r="J1" i="81"/>
  <c r="H1" i="81"/>
  <c r="E56" i="80"/>
  <c r="E55" i="80"/>
  <c r="AK54" i="80"/>
  <c r="AJ54" i="80"/>
  <c r="AH54" i="80"/>
  <c r="AI54" i="80" s="1"/>
  <c r="AK53" i="80"/>
  <c r="AJ53" i="80"/>
  <c r="AH53" i="80"/>
  <c r="AI53" i="80" s="1"/>
  <c r="AK52" i="80"/>
  <c r="AJ52" i="80"/>
  <c r="AH52" i="80"/>
  <c r="AI52" i="80" s="1"/>
  <c r="AK51" i="80"/>
  <c r="AJ51" i="80"/>
  <c r="AH51" i="80"/>
  <c r="AI51" i="80" s="1"/>
  <c r="AK50" i="80"/>
  <c r="AJ50" i="80"/>
  <c r="AH50" i="80"/>
  <c r="AI50" i="80" s="1"/>
  <c r="AK49" i="80"/>
  <c r="AJ49" i="80"/>
  <c r="AH49" i="80"/>
  <c r="AI49" i="80" s="1"/>
  <c r="AK48" i="80"/>
  <c r="AJ48" i="80"/>
  <c r="AH48" i="80"/>
  <c r="AI48" i="80" s="1"/>
  <c r="AK47" i="80"/>
  <c r="AJ47" i="80"/>
  <c r="AH47" i="80"/>
  <c r="AI47" i="80" s="1"/>
  <c r="AK46" i="80"/>
  <c r="AJ46" i="80"/>
  <c r="AH46" i="80"/>
  <c r="AI46" i="80" s="1"/>
  <c r="AK45" i="80"/>
  <c r="AJ45" i="80"/>
  <c r="AH45" i="80"/>
  <c r="AI45" i="80" s="1"/>
  <c r="AK44" i="80"/>
  <c r="AJ44" i="80"/>
  <c r="AH44" i="80"/>
  <c r="AI44" i="80" s="1"/>
  <c r="AK43" i="80"/>
  <c r="AJ43" i="80"/>
  <c r="AH43" i="80"/>
  <c r="AI43" i="80" s="1"/>
  <c r="AK42" i="80"/>
  <c r="AJ42" i="80"/>
  <c r="AH42" i="80"/>
  <c r="AI42" i="80" s="1"/>
  <c r="AK41" i="80"/>
  <c r="AJ41" i="80"/>
  <c r="AH41" i="80"/>
  <c r="AI41" i="80" s="1"/>
  <c r="AK40" i="80"/>
  <c r="AJ40" i="80"/>
  <c r="AH40" i="80"/>
  <c r="AI40" i="80" s="1"/>
  <c r="AK39" i="80"/>
  <c r="AJ39" i="80"/>
  <c r="AH39" i="80"/>
  <c r="AI39" i="80" s="1"/>
  <c r="AK38" i="80"/>
  <c r="AJ38" i="80"/>
  <c r="AH38" i="80"/>
  <c r="AI38" i="80" s="1"/>
  <c r="AK37" i="80"/>
  <c r="AJ37" i="80"/>
  <c r="AH37" i="80"/>
  <c r="AI37" i="80" s="1"/>
  <c r="AK36" i="80"/>
  <c r="AJ36" i="80"/>
  <c r="AH36" i="80"/>
  <c r="AI36" i="80" s="1"/>
  <c r="AK35" i="80"/>
  <c r="AJ35" i="80"/>
  <c r="AH35" i="80"/>
  <c r="AI35" i="80" s="1"/>
  <c r="AK34" i="80"/>
  <c r="AJ34" i="80"/>
  <c r="AH34" i="80"/>
  <c r="AI34" i="80" s="1"/>
  <c r="AK33" i="80"/>
  <c r="AJ33" i="80"/>
  <c r="AH33" i="80"/>
  <c r="AI33" i="80" s="1"/>
  <c r="AK32" i="80"/>
  <c r="F32" i="80" s="1"/>
  <c r="AJ32" i="80"/>
  <c r="AH32" i="80"/>
  <c r="AI32" i="80" s="1"/>
  <c r="G32" i="80" s="1"/>
  <c r="AK31" i="80"/>
  <c r="F31" i="80" s="1"/>
  <c r="AJ31" i="80"/>
  <c r="AH31" i="80"/>
  <c r="AI31" i="80"/>
  <c r="G31" i="80" s="1"/>
  <c r="AK30" i="80"/>
  <c r="AJ30" i="80"/>
  <c r="AH30" i="80"/>
  <c r="AI30" i="80"/>
  <c r="F30" i="80"/>
  <c r="AK29" i="80"/>
  <c r="F29" i="80" s="1"/>
  <c r="AJ29" i="80"/>
  <c r="AH29" i="80"/>
  <c r="AI29" i="80" s="1"/>
  <c r="G29" i="80" s="1"/>
  <c r="AK28" i="80"/>
  <c r="AJ28" i="80"/>
  <c r="AH28" i="80"/>
  <c r="AI28" i="80" s="1"/>
  <c r="G28" i="80" s="1"/>
  <c r="F28" i="80"/>
  <c r="AK27" i="80"/>
  <c r="AL27" i="80" s="1"/>
  <c r="AJ27" i="80"/>
  <c r="AH27" i="80"/>
  <c r="AI27" i="80" s="1"/>
  <c r="G27" i="80" s="1"/>
  <c r="AK26" i="80"/>
  <c r="AJ26" i="80"/>
  <c r="AH26" i="80"/>
  <c r="AI26" i="80" s="1"/>
  <c r="G26" i="80" s="1"/>
  <c r="AK25" i="80"/>
  <c r="AJ25" i="80"/>
  <c r="AH25" i="80"/>
  <c r="AI25" i="80" s="1"/>
  <c r="AL24" i="80"/>
  <c r="AK24" i="80"/>
  <c r="F24" i="80" s="1"/>
  <c r="AJ24" i="80"/>
  <c r="AH24" i="80"/>
  <c r="AI24" i="80" s="1"/>
  <c r="G24" i="80" s="1"/>
  <c r="AK23" i="80"/>
  <c r="AL23" i="80"/>
  <c r="AJ23" i="80"/>
  <c r="AH23" i="80"/>
  <c r="AI23" i="80" s="1"/>
  <c r="G23" i="80" s="1"/>
  <c r="AK22" i="80"/>
  <c r="AJ22" i="80"/>
  <c r="AH22" i="80"/>
  <c r="AI22" i="80" s="1"/>
  <c r="AK21" i="80"/>
  <c r="F21" i="80" s="1"/>
  <c r="AJ21" i="80"/>
  <c r="AH21" i="80"/>
  <c r="AI21" i="80" s="1"/>
  <c r="AL20" i="80"/>
  <c r="AK20" i="80"/>
  <c r="AJ20" i="80"/>
  <c r="AH20" i="80"/>
  <c r="AI20" i="80"/>
  <c r="F20" i="80"/>
  <c r="AG18" i="80"/>
  <c r="AE18" i="80"/>
  <c r="AC18" i="80"/>
  <c r="AA18" i="80"/>
  <c r="Y18" i="80"/>
  <c r="W18" i="80"/>
  <c r="U18" i="80"/>
  <c r="S18" i="80"/>
  <c r="Q18" i="80"/>
  <c r="O18" i="80"/>
  <c r="M18" i="80"/>
  <c r="K18" i="80"/>
  <c r="AH17" i="80"/>
  <c r="AK16" i="80"/>
  <c r="AH16" i="80"/>
  <c r="F16" i="80"/>
  <c r="J1" i="80"/>
  <c r="H1" i="80"/>
  <c r="E56" i="79"/>
  <c r="E55" i="79"/>
  <c r="AK54" i="79"/>
  <c r="F54" i="79" s="1"/>
  <c r="AJ54" i="79"/>
  <c r="AH54" i="79"/>
  <c r="AI54" i="79" s="1"/>
  <c r="AK53" i="79"/>
  <c r="F53" i="79" s="1"/>
  <c r="AJ53" i="79"/>
  <c r="AH53" i="79"/>
  <c r="AI53" i="79" s="1"/>
  <c r="AK52" i="79"/>
  <c r="F52" i="79" s="1"/>
  <c r="AJ52" i="79"/>
  <c r="AH52" i="79"/>
  <c r="AI52" i="79" s="1"/>
  <c r="AK51" i="79"/>
  <c r="F51" i="79" s="1"/>
  <c r="AJ51" i="79"/>
  <c r="AH51" i="79"/>
  <c r="AI51" i="79" s="1"/>
  <c r="G51" i="79" s="1"/>
  <c r="AK50" i="79"/>
  <c r="F50" i="79" s="1"/>
  <c r="AJ50" i="79"/>
  <c r="AH50" i="79"/>
  <c r="AI50" i="79" s="1"/>
  <c r="AK49" i="79"/>
  <c r="F49" i="79" s="1"/>
  <c r="AJ49" i="79"/>
  <c r="AH49" i="79"/>
  <c r="AI49" i="79" s="1"/>
  <c r="AK48" i="79"/>
  <c r="F48" i="79" s="1"/>
  <c r="AJ48" i="79"/>
  <c r="AH48" i="79"/>
  <c r="AI48" i="79" s="1"/>
  <c r="AK47" i="79"/>
  <c r="F47" i="79" s="1"/>
  <c r="AJ47" i="79"/>
  <c r="AH47" i="79"/>
  <c r="AI47" i="79" s="1"/>
  <c r="G47" i="79" s="1"/>
  <c r="AK46" i="79"/>
  <c r="F46" i="79" s="1"/>
  <c r="AJ46" i="79"/>
  <c r="AH46" i="79"/>
  <c r="AI46" i="79" s="1"/>
  <c r="AK45" i="79"/>
  <c r="F45" i="79" s="1"/>
  <c r="AJ45" i="79"/>
  <c r="AH45" i="79"/>
  <c r="AI45" i="79" s="1"/>
  <c r="AK44" i="79"/>
  <c r="F44" i="79" s="1"/>
  <c r="AJ44" i="79"/>
  <c r="AH44" i="79"/>
  <c r="AI44" i="79" s="1"/>
  <c r="AK43" i="79"/>
  <c r="F43" i="79" s="1"/>
  <c r="AJ43" i="79"/>
  <c r="AH43" i="79"/>
  <c r="AI43" i="79" s="1"/>
  <c r="G43" i="79" s="1"/>
  <c r="AK42" i="79"/>
  <c r="F42" i="79" s="1"/>
  <c r="AJ42" i="79"/>
  <c r="AH42" i="79"/>
  <c r="AI42" i="79" s="1"/>
  <c r="AK41" i="79"/>
  <c r="F41" i="79" s="1"/>
  <c r="AJ41" i="79"/>
  <c r="AH41" i="79"/>
  <c r="AI41" i="79" s="1"/>
  <c r="AK40" i="79"/>
  <c r="F40" i="79" s="1"/>
  <c r="AJ40" i="79"/>
  <c r="AH40" i="79"/>
  <c r="AI40" i="79" s="1"/>
  <c r="AK39" i="79"/>
  <c r="F39" i="79" s="1"/>
  <c r="AJ39" i="79"/>
  <c r="AH39" i="79"/>
  <c r="AI39" i="79" s="1"/>
  <c r="G39" i="79" s="1"/>
  <c r="AK38" i="79"/>
  <c r="F38" i="79" s="1"/>
  <c r="AJ38" i="79"/>
  <c r="AH38" i="79"/>
  <c r="AI38" i="79" s="1"/>
  <c r="AK37" i="79"/>
  <c r="F37" i="79" s="1"/>
  <c r="AJ37" i="79"/>
  <c r="AH37" i="79"/>
  <c r="AI37" i="79" s="1"/>
  <c r="AK36" i="79"/>
  <c r="F36" i="79" s="1"/>
  <c r="AJ36" i="79"/>
  <c r="AH36" i="79"/>
  <c r="AI36" i="79" s="1"/>
  <c r="AK35" i="79"/>
  <c r="F35" i="79" s="1"/>
  <c r="AJ35" i="79"/>
  <c r="AH35" i="79"/>
  <c r="AI35" i="79" s="1"/>
  <c r="G35" i="79" s="1"/>
  <c r="AK34" i="79"/>
  <c r="F34" i="79" s="1"/>
  <c r="AJ34" i="79"/>
  <c r="AH34" i="79"/>
  <c r="AI34" i="79" s="1"/>
  <c r="AK33" i="79"/>
  <c r="F33" i="79" s="1"/>
  <c r="AJ33" i="79"/>
  <c r="AH33" i="79"/>
  <c r="AI33" i="79" s="1"/>
  <c r="AK32" i="79"/>
  <c r="F32" i="79" s="1"/>
  <c r="AJ32" i="79"/>
  <c r="AH32" i="79"/>
  <c r="AI32" i="79" s="1"/>
  <c r="AK31" i="79"/>
  <c r="F31" i="79" s="1"/>
  <c r="AJ31" i="79"/>
  <c r="AH31" i="79"/>
  <c r="AI31" i="79" s="1"/>
  <c r="G31" i="79" s="1"/>
  <c r="AK30" i="79"/>
  <c r="F30" i="79" s="1"/>
  <c r="AJ30" i="79"/>
  <c r="AH30" i="79"/>
  <c r="AI30" i="79" s="1"/>
  <c r="AK29" i="79"/>
  <c r="F29" i="79" s="1"/>
  <c r="AJ29" i="79"/>
  <c r="AH29" i="79"/>
  <c r="AI29" i="79" s="1"/>
  <c r="AK28" i="79"/>
  <c r="F28" i="79" s="1"/>
  <c r="AJ28" i="79"/>
  <c r="AH28" i="79"/>
  <c r="AI28" i="79" s="1"/>
  <c r="AK27" i="79"/>
  <c r="AJ27" i="79"/>
  <c r="AH27" i="79"/>
  <c r="AI27" i="79" s="1"/>
  <c r="AL26" i="79"/>
  <c r="AK26" i="79"/>
  <c r="AJ26" i="79"/>
  <c r="AH26" i="79"/>
  <c r="AI26" i="79"/>
  <c r="F26" i="79"/>
  <c r="AK25" i="79"/>
  <c r="AL25" i="79"/>
  <c r="AJ25" i="79"/>
  <c r="AI25" i="79"/>
  <c r="AH25" i="79"/>
  <c r="AK24" i="79"/>
  <c r="AJ24" i="79"/>
  <c r="AH24" i="79"/>
  <c r="AI24" i="79" s="1"/>
  <c r="AK23" i="79"/>
  <c r="AJ23" i="79"/>
  <c r="AH23" i="79"/>
  <c r="AI23" i="79" s="1"/>
  <c r="AL22" i="79"/>
  <c r="AK22" i="79"/>
  <c r="AJ22" i="79"/>
  <c r="AH22" i="79"/>
  <c r="AI22" i="79" s="1"/>
  <c r="F22" i="79"/>
  <c r="AK21" i="79"/>
  <c r="F21" i="79" s="1"/>
  <c r="AJ21" i="79"/>
  <c r="AH21" i="79"/>
  <c r="AI21" i="79" s="1"/>
  <c r="AK20" i="79"/>
  <c r="AJ20" i="79"/>
  <c r="AH20" i="79"/>
  <c r="AI20" i="79" s="1"/>
  <c r="G20" i="79" s="1"/>
  <c r="AG18" i="79"/>
  <c r="AE18" i="79"/>
  <c r="AC18" i="79"/>
  <c r="AA18" i="79"/>
  <c r="Y18" i="79"/>
  <c r="W18" i="79"/>
  <c r="U18" i="79"/>
  <c r="S18" i="79"/>
  <c r="Q18" i="79"/>
  <c r="O18" i="79"/>
  <c r="M18" i="79"/>
  <c r="K18" i="79"/>
  <c r="AH18" i="79" s="1"/>
  <c r="AH17" i="79"/>
  <c r="AK16" i="79"/>
  <c r="F16" i="79" s="1"/>
  <c r="AH16" i="79"/>
  <c r="J1" i="79"/>
  <c r="H1" i="79"/>
  <c r="E56" i="78"/>
  <c r="E55" i="78"/>
  <c r="AK54" i="78"/>
  <c r="F54" i="78"/>
  <c r="AJ54" i="78"/>
  <c r="AI54" i="78"/>
  <c r="AH54" i="78"/>
  <c r="AK53" i="78"/>
  <c r="AJ53" i="78"/>
  <c r="AH53" i="78"/>
  <c r="AI53" i="78" s="1"/>
  <c r="AK52" i="78"/>
  <c r="G52" i="78" s="1"/>
  <c r="F52" i="78"/>
  <c r="AJ52" i="78"/>
  <c r="AI52" i="78"/>
  <c r="AH52" i="78"/>
  <c r="AK51" i="78"/>
  <c r="AJ51" i="78"/>
  <c r="AH51" i="78"/>
  <c r="AI51" i="78" s="1"/>
  <c r="AK50" i="78"/>
  <c r="F50" i="78"/>
  <c r="AJ50" i="78"/>
  <c r="AI50" i="78"/>
  <c r="AH50" i="78"/>
  <c r="AK49" i="78"/>
  <c r="AJ49" i="78"/>
  <c r="AH49" i="78"/>
  <c r="AI49" i="78" s="1"/>
  <c r="AK48" i="78"/>
  <c r="F48" i="78"/>
  <c r="AJ48" i="78"/>
  <c r="AI48" i="78"/>
  <c r="AH48" i="78"/>
  <c r="AK47" i="78"/>
  <c r="AJ47" i="78"/>
  <c r="AH47" i="78"/>
  <c r="AI47" i="78" s="1"/>
  <c r="AK46" i="78"/>
  <c r="F46" i="78"/>
  <c r="AJ46" i="78"/>
  <c r="AI46" i="78"/>
  <c r="AH46" i="78"/>
  <c r="AK45" i="78"/>
  <c r="AJ45" i="78"/>
  <c r="AH45" i="78"/>
  <c r="AI45" i="78" s="1"/>
  <c r="AK44" i="78"/>
  <c r="F44" i="78"/>
  <c r="AJ44" i="78"/>
  <c r="AI44" i="78"/>
  <c r="AH44" i="78"/>
  <c r="AK43" i="78"/>
  <c r="AJ43" i="78"/>
  <c r="AH43" i="78"/>
  <c r="AI43" i="78" s="1"/>
  <c r="AK42" i="78"/>
  <c r="F42" i="78"/>
  <c r="AJ42" i="78"/>
  <c r="AI42" i="78"/>
  <c r="AH42" i="78"/>
  <c r="AK41" i="78"/>
  <c r="AJ41" i="78"/>
  <c r="AH41" i="78"/>
  <c r="AI41" i="78" s="1"/>
  <c r="AK40" i="78"/>
  <c r="F40" i="78"/>
  <c r="AJ40" i="78"/>
  <c r="AI40" i="78"/>
  <c r="AH40" i="78"/>
  <c r="AK39" i="78"/>
  <c r="AJ39" i="78"/>
  <c r="AH39" i="78"/>
  <c r="AI39" i="78" s="1"/>
  <c r="AK38" i="78"/>
  <c r="F38" i="78"/>
  <c r="AJ38" i="78"/>
  <c r="AI38" i="78"/>
  <c r="AH38" i="78"/>
  <c r="AK37" i="78"/>
  <c r="AJ37" i="78"/>
  <c r="AH37" i="78"/>
  <c r="AI37" i="78" s="1"/>
  <c r="AK36" i="78"/>
  <c r="G36" i="78" s="1"/>
  <c r="F36" i="78"/>
  <c r="AJ36" i="78"/>
  <c r="AI36" i="78"/>
  <c r="AH36" i="78"/>
  <c r="AK35" i="78"/>
  <c r="AJ35" i="78"/>
  <c r="AH35" i="78"/>
  <c r="AI35" i="78" s="1"/>
  <c r="AK34" i="78"/>
  <c r="F34" i="78"/>
  <c r="AJ34" i="78"/>
  <c r="AI34" i="78"/>
  <c r="AH34" i="78"/>
  <c r="AK33" i="78"/>
  <c r="AJ33" i="78"/>
  <c r="AH33" i="78"/>
  <c r="AI33" i="78" s="1"/>
  <c r="AK32" i="78"/>
  <c r="F32" i="78"/>
  <c r="AJ32" i="78"/>
  <c r="AI32" i="78"/>
  <c r="AH32" i="78"/>
  <c r="AK31" i="78"/>
  <c r="AJ31" i="78"/>
  <c r="AH31" i="78"/>
  <c r="AI31" i="78" s="1"/>
  <c r="AK30" i="78"/>
  <c r="F30" i="78"/>
  <c r="AJ30" i="78"/>
  <c r="AI30" i="78"/>
  <c r="AH30" i="78"/>
  <c r="AK29" i="78"/>
  <c r="AJ29" i="78"/>
  <c r="AH29" i="78"/>
  <c r="AI29" i="78" s="1"/>
  <c r="AK28" i="78"/>
  <c r="F28" i="78"/>
  <c r="AJ28" i="78"/>
  <c r="AI28" i="78"/>
  <c r="AH28" i="78"/>
  <c r="AK27" i="78"/>
  <c r="AL27" i="78" s="1"/>
  <c r="AJ27" i="78"/>
  <c r="AH27" i="78"/>
  <c r="AI27" i="78"/>
  <c r="F27" i="78"/>
  <c r="AK26" i="78"/>
  <c r="AL26" i="78" s="1"/>
  <c r="AJ26" i="78"/>
  <c r="AI26" i="78"/>
  <c r="AH26" i="78"/>
  <c r="AK25" i="78"/>
  <c r="F25" i="78" s="1"/>
  <c r="AJ25" i="78"/>
  <c r="AH25" i="78"/>
  <c r="AI25" i="78" s="1"/>
  <c r="G25" i="78" s="1"/>
  <c r="AK24" i="78"/>
  <c r="AL24" i="78" s="1"/>
  <c r="AJ24" i="78"/>
  <c r="AI24" i="78"/>
  <c r="AH24" i="78"/>
  <c r="AL23" i="78"/>
  <c r="AK23" i="78"/>
  <c r="AJ23" i="78"/>
  <c r="AH23" i="78"/>
  <c r="AI23" i="78" s="1"/>
  <c r="F23" i="78"/>
  <c r="AK22" i="78"/>
  <c r="F22" i="78" s="1"/>
  <c r="AJ22" i="78"/>
  <c r="AH22" i="78"/>
  <c r="AI22" i="78" s="1"/>
  <c r="G22" i="78" s="1"/>
  <c r="AL21" i="78"/>
  <c r="AK21" i="78"/>
  <c r="F21" i="78" s="1"/>
  <c r="AJ21" i="78"/>
  <c r="AH21" i="78"/>
  <c r="AI21" i="78" s="1"/>
  <c r="G21" i="78" s="1"/>
  <c r="AK20" i="78"/>
  <c r="AL20" i="78"/>
  <c r="AJ20" i="78"/>
  <c r="AI20" i="78"/>
  <c r="AH20" i="78"/>
  <c r="AG18" i="78"/>
  <c r="AE18" i="78"/>
  <c r="AC18" i="78"/>
  <c r="AA18" i="78"/>
  <c r="Y18" i="78"/>
  <c r="W18" i="78"/>
  <c r="U18" i="78"/>
  <c r="S18" i="78"/>
  <c r="Q18" i="78"/>
  <c r="O18" i="78"/>
  <c r="AH18" i="78" s="1"/>
  <c r="M18" i="78"/>
  <c r="K18" i="78"/>
  <c r="AH17" i="78"/>
  <c r="AK16" i="78"/>
  <c r="AH16" i="78"/>
  <c r="F16" i="78"/>
  <c r="G34" i="78" s="1"/>
  <c r="J1" i="78"/>
  <c r="H1" i="78"/>
  <c r="F23" i="81"/>
  <c r="F25" i="81"/>
  <c r="F27" i="81"/>
  <c r="F23" i="80"/>
  <c r="F25" i="80"/>
  <c r="F27" i="80"/>
  <c r="F25" i="79"/>
  <c r="G30" i="78"/>
  <c r="G46" i="78"/>
  <c r="F20" i="78"/>
  <c r="F26" i="78"/>
  <c r="E56" i="77"/>
  <c r="E55" i="77"/>
  <c r="AK54" i="77"/>
  <c r="F54" i="77" s="1"/>
  <c r="AJ54" i="77"/>
  <c r="AH54" i="77"/>
  <c r="AI54" i="77" s="1"/>
  <c r="AK53" i="77"/>
  <c r="F53" i="77" s="1"/>
  <c r="AJ53" i="77"/>
  <c r="AH53" i="77"/>
  <c r="AI53" i="77" s="1"/>
  <c r="AK52" i="77"/>
  <c r="F52" i="77" s="1"/>
  <c r="AJ52" i="77"/>
  <c r="AH52" i="77"/>
  <c r="AI52" i="77" s="1"/>
  <c r="AK51" i="77"/>
  <c r="F51" i="77" s="1"/>
  <c r="AJ51" i="77"/>
  <c r="AH51" i="77"/>
  <c r="AI51" i="77" s="1"/>
  <c r="AK50" i="77"/>
  <c r="F50" i="77" s="1"/>
  <c r="AJ50" i="77"/>
  <c r="AH50" i="77"/>
  <c r="AI50" i="77" s="1"/>
  <c r="AK49" i="77"/>
  <c r="F49" i="77" s="1"/>
  <c r="AJ49" i="77"/>
  <c r="AH49" i="77"/>
  <c r="AI49" i="77" s="1"/>
  <c r="AK48" i="77"/>
  <c r="F48" i="77" s="1"/>
  <c r="AJ48" i="77"/>
  <c r="AH48" i="77"/>
  <c r="AI48" i="77" s="1"/>
  <c r="AK47" i="77"/>
  <c r="F47" i="77" s="1"/>
  <c r="AJ47" i="77"/>
  <c r="AH47" i="77"/>
  <c r="AI47" i="77" s="1"/>
  <c r="AK46" i="77"/>
  <c r="F46" i="77" s="1"/>
  <c r="AJ46" i="77"/>
  <c r="AH46" i="77"/>
  <c r="AI46" i="77" s="1"/>
  <c r="G46" i="77" s="1"/>
  <c r="AK45" i="77"/>
  <c r="F45" i="77" s="1"/>
  <c r="AJ45" i="77"/>
  <c r="AH45" i="77"/>
  <c r="AI45" i="77" s="1"/>
  <c r="G45" i="77" s="1"/>
  <c r="AK44" i="77"/>
  <c r="F44" i="77" s="1"/>
  <c r="AJ44" i="77"/>
  <c r="AH44" i="77"/>
  <c r="AI44" i="77" s="1"/>
  <c r="AK43" i="77"/>
  <c r="F43" i="77" s="1"/>
  <c r="AJ43" i="77"/>
  <c r="AH43" i="77"/>
  <c r="AI43" i="77" s="1"/>
  <c r="AK42" i="77"/>
  <c r="F42" i="77" s="1"/>
  <c r="AJ42" i="77"/>
  <c r="AH42" i="77"/>
  <c r="AI42" i="77" s="1"/>
  <c r="G42" i="77" s="1"/>
  <c r="AK41" i="77"/>
  <c r="F41" i="77" s="1"/>
  <c r="AJ41" i="77"/>
  <c r="AH41" i="77"/>
  <c r="AI41" i="77" s="1"/>
  <c r="AK40" i="77"/>
  <c r="F40" i="77" s="1"/>
  <c r="AJ40" i="77"/>
  <c r="AH40" i="77"/>
  <c r="AI40" i="77" s="1"/>
  <c r="AK39" i="77"/>
  <c r="F39" i="77" s="1"/>
  <c r="AJ39" i="77"/>
  <c r="AH39" i="77"/>
  <c r="AI39" i="77" s="1"/>
  <c r="AK38" i="77"/>
  <c r="F38" i="77" s="1"/>
  <c r="AJ38" i="77"/>
  <c r="AH38" i="77"/>
  <c r="AI38" i="77" s="1"/>
  <c r="G38" i="77" s="1"/>
  <c r="AK37" i="77"/>
  <c r="F37" i="77" s="1"/>
  <c r="AJ37" i="77"/>
  <c r="AH37" i="77"/>
  <c r="AI37" i="77" s="1"/>
  <c r="G37" i="77" s="1"/>
  <c r="AK36" i="77"/>
  <c r="F36" i="77" s="1"/>
  <c r="AJ36" i="77"/>
  <c r="AH36" i="77"/>
  <c r="AI36" i="77" s="1"/>
  <c r="AK35" i="77"/>
  <c r="F35" i="77" s="1"/>
  <c r="AJ35" i="77"/>
  <c r="AH35" i="77"/>
  <c r="AI35" i="77" s="1"/>
  <c r="AK34" i="77"/>
  <c r="F34" i="77" s="1"/>
  <c r="AJ34" i="77"/>
  <c r="AH34" i="77"/>
  <c r="AI34" i="77" s="1"/>
  <c r="G34" i="77" s="1"/>
  <c r="AK33" i="77"/>
  <c r="F33" i="77" s="1"/>
  <c r="AJ33" i="77"/>
  <c r="AH33" i="77"/>
  <c r="AI33" i="77" s="1"/>
  <c r="AK32" i="77"/>
  <c r="F32" i="77" s="1"/>
  <c r="AJ32" i="77"/>
  <c r="AH32" i="77"/>
  <c r="AI32" i="77" s="1"/>
  <c r="AK31" i="77"/>
  <c r="F31" i="77" s="1"/>
  <c r="AJ31" i="77"/>
  <c r="AH31" i="77"/>
  <c r="AI31" i="77" s="1"/>
  <c r="AK30" i="77"/>
  <c r="F30" i="77" s="1"/>
  <c r="AJ30" i="77"/>
  <c r="AH30" i="77"/>
  <c r="AI30" i="77" s="1"/>
  <c r="G30" i="77" s="1"/>
  <c r="AK29" i="77"/>
  <c r="F29" i="77" s="1"/>
  <c r="AJ29" i="77"/>
  <c r="AH29" i="77"/>
  <c r="AI29" i="77" s="1"/>
  <c r="G29" i="77" s="1"/>
  <c r="AK28" i="77"/>
  <c r="F28" i="77" s="1"/>
  <c r="AJ28" i="77"/>
  <c r="AH28" i="77"/>
  <c r="AI28" i="77" s="1"/>
  <c r="AK27" i="77"/>
  <c r="AL27" i="77" s="1"/>
  <c r="AJ27" i="77"/>
  <c r="AH27" i="77"/>
  <c r="AI27" i="77" s="1"/>
  <c r="AK26" i="77"/>
  <c r="F26" i="77" s="1"/>
  <c r="AJ26" i="77"/>
  <c r="AH26" i="77"/>
  <c r="AI26" i="77" s="1"/>
  <c r="G26" i="77" s="1"/>
  <c r="AK25" i="77"/>
  <c r="AL25" i="77" s="1"/>
  <c r="AJ25" i="77"/>
  <c r="AI25" i="77"/>
  <c r="AH25" i="77"/>
  <c r="AK24" i="77"/>
  <c r="AL24" i="77" s="1"/>
  <c r="AJ24" i="77"/>
  <c r="AH24" i="77"/>
  <c r="AI24" i="77" s="1"/>
  <c r="AK23" i="77"/>
  <c r="AL23" i="77" s="1"/>
  <c r="AJ23" i="77"/>
  <c r="AH23" i="77"/>
  <c r="AI23" i="77" s="1"/>
  <c r="AL22" i="77"/>
  <c r="AK22" i="77"/>
  <c r="F22" i="77" s="1"/>
  <c r="AJ22" i="77"/>
  <c r="AH22" i="77"/>
  <c r="AI22" i="77"/>
  <c r="AK21" i="77"/>
  <c r="AL21" i="77" s="1"/>
  <c r="AJ21" i="77"/>
  <c r="AI21" i="77"/>
  <c r="AH21" i="77"/>
  <c r="AK20" i="77"/>
  <c r="AL20" i="77" s="1"/>
  <c r="AJ20" i="77"/>
  <c r="AH20" i="77"/>
  <c r="AI20" i="77" s="1"/>
  <c r="G20" i="77" s="1"/>
  <c r="AG18" i="77"/>
  <c r="AE18" i="77"/>
  <c r="AC18" i="77"/>
  <c r="AA18" i="77"/>
  <c r="Y18" i="77"/>
  <c r="W18" i="77"/>
  <c r="U18" i="77"/>
  <c r="S18" i="77"/>
  <c r="Q18" i="77"/>
  <c r="O18" i="77"/>
  <c r="M18" i="77"/>
  <c r="K18" i="77"/>
  <c r="AH18" i="77" s="1"/>
  <c r="AH17" i="77"/>
  <c r="AK16" i="77"/>
  <c r="AH16" i="77"/>
  <c r="F16" i="77"/>
  <c r="G54" i="77" s="1"/>
  <c r="J1" i="77"/>
  <c r="H1" i="77"/>
  <c r="E56" i="76"/>
  <c r="E55" i="76"/>
  <c r="AK54" i="76"/>
  <c r="F54" i="76" s="1"/>
  <c r="AJ54" i="76"/>
  <c r="AH54" i="76"/>
  <c r="AI54" i="76" s="1"/>
  <c r="G54" i="76" s="1"/>
  <c r="AK53" i="76"/>
  <c r="F53" i="76" s="1"/>
  <c r="AJ53" i="76"/>
  <c r="AH53" i="76"/>
  <c r="AI53" i="76"/>
  <c r="AK52" i="76"/>
  <c r="AJ52" i="76"/>
  <c r="AH52" i="76"/>
  <c r="AI52" i="76"/>
  <c r="G52" i="76" s="1"/>
  <c r="F52" i="76"/>
  <c r="AK51" i="76"/>
  <c r="AJ51" i="76"/>
  <c r="AH51" i="76"/>
  <c r="AI51" i="76"/>
  <c r="F51" i="76"/>
  <c r="AK50" i="76"/>
  <c r="AJ50" i="76"/>
  <c r="AH50" i="76"/>
  <c r="AI50" i="76" s="1"/>
  <c r="G50" i="76" s="1"/>
  <c r="F50" i="76"/>
  <c r="AK49" i="76"/>
  <c r="AJ49" i="76"/>
  <c r="AH49" i="76"/>
  <c r="AI49" i="76" s="1"/>
  <c r="G49" i="76" s="1"/>
  <c r="F49" i="76"/>
  <c r="AK48" i="76"/>
  <c r="F48" i="76" s="1"/>
  <c r="AJ48" i="76"/>
  <c r="AH48" i="76"/>
  <c r="AI48" i="76" s="1"/>
  <c r="G48" i="76" s="1"/>
  <c r="AK47" i="76"/>
  <c r="F47" i="76" s="1"/>
  <c r="AJ47" i="76"/>
  <c r="AH47" i="76"/>
  <c r="AI47" i="76" s="1"/>
  <c r="G47" i="76" s="1"/>
  <c r="AK46" i="76"/>
  <c r="F46" i="76" s="1"/>
  <c r="AJ46" i="76"/>
  <c r="AH46" i="76"/>
  <c r="AI46" i="76" s="1"/>
  <c r="G46" i="76" s="1"/>
  <c r="AK45" i="76"/>
  <c r="F45" i="76" s="1"/>
  <c r="AJ45" i="76"/>
  <c r="AH45" i="76"/>
  <c r="AI45" i="76"/>
  <c r="AK44" i="76"/>
  <c r="AJ44" i="76"/>
  <c r="AH44" i="76"/>
  <c r="AI44" i="76"/>
  <c r="G44" i="76" s="1"/>
  <c r="F44" i="76"/>
  <c r="AK43" i="76"/>
  <c r="AJ43" i="76"/>
  <c r="AH43" i="76"/>
  <c r="AI43" i="76"/>
  <c r="F43" i="76"/>
  <c r="AK42" i="76"/>
  <c r="AJ42" i="76"/>
  <c r="AH42" i="76"/>
  <c r="AI42" i="76" s="1"/>
  <c r="G42" i="76" s="1"/>
  <c r="F42" i="76"/>
  <c r="AK41" i="76"/>
  <c r="AJ41" i="76"/>
  <c r="AH41" i="76"/>
  <c r="AI41" i="76" s="1"/>
  <c r="G41" i="76" s="1"/>
  <c r="F41" i="76"/>
  <c r="AK40" i="76"/>
  <c r="F40" i="76" s="1"/>
  <c r="AJ40" i="76"/>
  <c r="AH40" i="76"/>
  <c r="AI40" i="76" s="1"/>
  <c r="G40" i="76" s="1"/>
  <c r="AK39" i="76"/>
  <c r="F39" i="76" s="1"/>
  <c r="AJ39" i="76"/>
  <c r="AH39" i="76"/>
  <c r="AI39" i="76" s="1"/>
  <c r="G39" i="76" s="1"/>
  <c r="AK38" i="76"/>
  <c r="F38" i="76" s="1"/>
  <c r="AJ38" i="76"/>
  <c r="AH38" i="76"/>
  <c r="AI38" i="76" s="1"/>
  <c r="G38" i="76" s="1"/>
  <c r="AK37" i="76"/>
  <c r="F37" i="76" s="1"/>
  <c r="AJ37" i="76"/>
  <c r="AH37" i="76"/>
  <c r="AI37" i="76"/>
  <c r="AK36" i="76"/>
  <c r="AJ36" i="76"/>
  <c r="AH36" i="76"/>
  <c r="AI36" i="76"/>
  <c r="G36" i="76" s="1"/>
  <c r="F36" i="76"/>
  <c r="AK35" i="76"/>
  <c r="AJ35" i="76"/>
  <c r="AH35" i="76"/>
  <c r="AI35" i="76"/>
  <c r="F35" i="76"/>
  <c r="AK34" i="76"/>
  <c r="AJ34" i="76"/>
  <c r="AH34" i="76"/>
  <c r="AI34" i="76" s="1"/>
  <c r="G34" i="76" s="1"/>
  <c r="F34" i="76"/>
  <c r="AK33" i="76"/>
  <c r="AJ33" i="76"/>
  <c r="AH33" i="76"/>
  <c r="AI33" i="76" s="1"/>
  <c r="G33" i="76" s="1"/>
  <c r="F33" i="76"/>
  <c r="AK32" i="76"/>
  <c r="F32" i="76" s="1"/>
  <c r="AJ32" i="76"/>
  <c r="AH32" i="76"/>
  <c r="AI32" i="76" s="1"/>
  <c r="G32" i="76" s="1"/>
  <c r="AK31" i="76"/>
  <c r="F31" i="76" s="1"/>
  <c r="AJ31" i="76"/>
  <c r="AH31" i="76"/>
  <c r="AI31" i="76" s="1"/>
  <c r="G31" i="76" s="1"/>
  <c r="AK30" i="76"/>
  <c r="F30" i="76" s="1"/>
  <c r="AJ30" i="76"/>
  <c r="AH30" i="76"/>
  <c r="AI30" i="76" s="1"/>
  <c r="G30" i="76" s="1"/>
  <c r="AK29" i="76"/>
  <c r="F29" i="76" s="1"/>
  <c r="AJ29" i="76"/>
  <c r="AH29" i="76"/>
  <c r="AI29" i="76"/>
  <c r="AK28" i="76"/>
  <c r="AJ28" i="76"/>
  <c r="AH28" i="76"/>
  <c r="AI28" i="76"/>
  <c r="G28" i="76" s="1"/>
  <c r="F28" i="76"/>
  <c r="AK27" i="76"/>
  <c r="G27" i="76" s="1"/>
  <c r="AL27" i="76"/>
  <c r="AJ27" i="76"/>
  <c r="AI27" i="76"/>
  <c r="AH27" i="76"/>
  <c r="AK26" i="76"/>
  <c r="AL26" i="76" s="1"/>
  <c r="AJ26" i="76"/>
  <c r="AH26" i="76"/>
  <c r="AI26" i="76" s="1"/>
  <c r="AK25" i="76"/>
  <c r="AL25" i="76" s="1"/>
  <c r="AJ25" i="76"/>
  <c r="AH25" i="76"/>
  <c r="AI25" i="76" s="1"/>
  <c r="AL24" i="76"/>
  <c r="AK24" i="76"/>
  <c r="AJ24" i="76"/>
  <c r="AH24" i="76"/>
  <c r="AI24" i="76" s="1"/>
  <c r="G24" i="76" s="1"/>
  <c r="F24" i="76"/>
  <c r="AK23" i="76"/>
  <c r="AL23" i="76"/>
  <c r="AJ23" i="76"/>
  <c r="AH23" i="76"/>
  <c r="AI23" i="76" s="1"/>
  <c r="G23" i="76" s="1"/>
  <c r="AK22" i="76"/>
  <c r="AL22" i="76" s="1"/>
  <c r="AJ22" i="76"/>
  <c r="AH22" i="76"/>
  <c r="AI22" i="76" s="1"/>
  <c r="AK21" i="76"/>
  <c r="AL21" i="76" s="1"/>
  <c r="AJ21" i="76"/>
  <c r="AH21" i="76"/>
  <c r="AI21" i="76" s="1"/>
  <c r="AL20" i="76"/>
  <c r="AK20" i="76"/>
  <c r="F20" i="76" s="1"/>
  <c r="AJ20" i="76"/>
  <c r="AH20" i="76"/>
  <c r="AI20" i="76" s="1"/>
  <c r="G20" i="76" s="1"/>
  <c r="AG18" i="76"/>
  <c r="AE18" i="76"/>
  <c r="AC18" i="76"/>
  <c r="AA18" i="76"/>
  <c r="Y18" i="76"/>
  <c r="W18" i="76"/>
  <c r="U18" i="76"/>
  <c r="S18" i="76"/>
  <c r="Q18" i="76"/>
  <c r="O18" i="76"/>
  <c r="M18" i="76"/>
  <c r="K18" i="76"/>
  <c r="AH17" i="76"/>
  <c r="AK16" i="76"/>
  <c r="AH16" i="76"/>
  <c r="F16" i="76"/>
  <c r="J1" i="76"/>
  <c r="H1" i="76"/>
  <c r="E56" i="75"/>
  <c r="E55" i="75"/>
  <c r="AK54" i="75"/>
  <c r="F54" i="75" s="1"/>
  <c r="AJ54" i="75"/>
  <c r="AH54" i="75"/>
  <c r="AI54" i="75" s="1"/>
  <c r="AK53" i="75"/>
  <c r="F53" i="75" s="1"/>
  <c r="AJ53" i="75"/>
  <c r="AH53" i="75"/>
  <c r="AI53" i="75" s="1"/>
  <c r="AK52" i="75"/>
  <c r="F52" i="75" s="1"/>
  <c r="AJ52" i="75"/>
  <c r="AH52" i="75"/>
  <c r="AI52" i="75" s="1"/>
  <c r="AK51" i="75"/>
  <c r="F51" i="75" s="1"/>
  <c r="AJ51" i="75"/>
  <c r="AH51" i="75"/>
  <c r="AI51" i="75" s="1"/>
  <c r="AK50" i="75"/>
  <c r="F50" i="75" s="1"/>
  <c r="AJ50" i="75"/>
  <c r="AH50" i="75"/>
  <c r="AI50" i="75" s="1"/>
  <c r="G50" i="75" s="1"/>
  <c r="AK49" i="75"/>
  <c r="F49" i="75" s="1"/>
  <c r="AJ49" i="75"/>
  <c r="AH49" i="75"/>
  <c r="AI49" i="75" s="1"/>
  <c r="AK48" i="75"/>
  <c r="F48" i="75" s="1"/>
  <c r="AJ48" i="75"/>
  <c r="AH48" i="75"/>
  <c r="AI48" i="75" s="1"/>
  <c r="AK47" i="75"/>
  <c r="F47" i="75" s="1"/>
  <c r="AJ47" i="75"/>
  <c r="AH47" i="75"/>
  <c r="AI47" i="75" s="1"/>
  <c r="G47" i="75" s="1"/>
  <c r="AK46" i="75"/>
  <c r="F46" i="75" s="1"/>
  <c r="AJ46" i="75"/>
  <c r="AH46" i="75"/>
  <c r="AI46" i="75" s="1"/>
  <c r="AK45" i="75"/>
  <c r="F45" i="75" s="1"/>
  <c r="AJ45" i="75"/>
  <c r="AH45" i="75"/>
  <c r="AI45" i="75" s="1"/>
  <c r="AK44" i="75"/>
  <c r="F44" i="75" s="1"/>
  <c r="AJ44" i="75"/>
  <c r="AH44" i="75"/>
  <c r="AI44" i="75" s="1"/>
  <c r="AK43" i="75"/>
  <c r="F43" i="75" s="1"/>
  <c r="AJ43" i="75"/>
  <c r="AH43" i="75"/>
  <c r="AI43" i="75" s="1"/>
  <c r="AK42" i="75"/>
  <c r="F42" i="75" s="1"/>
  <c r="AJ42" i="75"/>
  <c r="AH42" i="75"/>
  <c r="AI42" i="75" s="1"/>
  <c r="G42" i="75" s="1"/>
  <c r="AK41" i="75"/>
  <c r="F41" i="75" s="1"/>
  <c r="AJ41" i="75"/>
  <c r="AH41" i="75"/>
  <c r="AI41" i="75" s="1"/>
  <c r="AK40" i="75"/>
  <c r="F40" i="75" s="1"/>
  <c r="AJ40" i="75"/>
  <c r="AH40" i="75"/>
  <c r="AI40" i="75" s="1"/>
  <c r="AK39" i="75"/>
  <c r="F39" i="75" s="1"/>
  <c r="AJ39" i="75"/>
  <c r="AH39" i="75"/>
  <c r="AI39" i="75" s="1"/>
  <c r="G39" i="75" s="1"/>
  <c r="AK38" i="75"/>
  <c r="F38" i="75" s="1"/>
  <c r="AJ38" i="75"/>
  <c r="AH38" i="75"/>
  <c r="AI38" i="75" s="1"/>
  <c r="AK37" i="75"/>
  <c r="F37" i="75" s="1"/>
  <c r="AJ37" i="75"/>
  <c r="AH37" i="75"/>
  <c r="AI37" i="75" s="1"/>
  <c r="AK36" i="75"/>
  <c r="F36" i="75" s="1"/>
  <c r="AJ36" i="75"/>
  <c r="AH36" i="75"/>
  <c r="AI36" i="75" s="1"/>
  <c r="AK35" i="75"/>
  <c r="F35" i="75" s="1"/>
  <c r="AJ35" i="75"/>
  <c r="AH35" i="75"/>
  <c r="AI35" i="75" s="1"/>
  <c r="AK34" i="75"/>
  <c r="F34" i="75" s="1"/>
  <c r="AJ34" i="75"/>
  <c r="AH34" i="75"/>
  <c r="AI34" i="75" s="1"/>
  <c r="G34" i="75" s="1"/>
  <c r="AK33" i="75"/>
  <c r="F33" i="75" s="1"/>
  <c r="AJ33" i="75"/>
  <c r="AH33" i="75"/>
  <c r="AI33" i="75" s="1"/>
  <c r="AK32" i="75"/>
  <c r="F32" i="75" s="1"/>
  <c r="AJ32" i="75"/>
  <c r="AH32" i="75"/>
  <c r="AI32" i="75" s="1"/>
  <c r="AK31" i="75"/>
  <c r="F31" i="75" s="1"/>
  <c r="AJ31" i="75"/>
  <c r="AH31" i="75"/>
  <c r="AI31" i="75" s="1"/>
  <c r="G31" i="75" s="1"/>
  <c r="AK30" i="75"/>
  <c r="F30" i="75" s="1"/>
  <c r="AJ30" i="75"/>
  <c r="AH30" i="75"/>
  <c r="AI30" i="75" s="1"/>
  <c r="AK29" i="75"/>
  <c r="F29" i="75" s="1"/>
  <c r="AJ29" i="75"/>
  <c r="AH29" i="75"/>
  <c r="AI29" i="75" s="1"/>
  <c r="AK28" i="75"/>
  <c r="F28" i="75" s="1"/>
  <c r="AJ28" i="75"/>
  <c r="AH28" i="75"/>
  <c r="AI28" i="75" s="1"/>
  <c r="AK27" i="75"/>
  <c r="AL27" i="75" s="1"/>
  <c r="AJ27" i="75"/>
  <c r="AH27" i="75"/>
  <c r="AI27" i="75" s="1"/>
  <c r="AL26" i="75"/>
  <c r="AK26" i="75"/>
  <c r="AJ26" i="75"/>
  <c r="AH26" i="75"/>
  <c r="AI26" i="75" s="1"/>
  <c r="G26" i="75" s="1"/>
  <c r="F26" i="75"/>
  <c r="AK25" i="75"/>
  <c r="AL25" i="75"/>
  <c r="AJ25" i="75"/>
  <c r="AH25" i="75"/>
  <c r="AI25" i="75" s="1"/>
  <c r="AK24" i="75"/>
  <c r="AL24" i="75" s="1"/>
  <c r="AJ24" i="75"/>
  <c r="AH24" i="75"/>
  <c r="AI24" i="75" s="1"/>
  <c r="AK23" i="75"/>
  <c r="AL23" i="75" s="1"/>
  <c r="AJ23" i="75"/>
  <c r="AH23" i="75"/>
  <c r="AI23" i="75" s="1"/>
  <c r="AK22" i="75"/>
  <c r="F22" i="75" s="1"/>
  <c r="AJ22" i="75"/>
  <c r="AH22" i="75"/>
  <c r="AI22" i="75"/>
  <c r="AK21" i="75"/>
  <c r="AL21" i="75" s="1"/>
  <c r="AJ21" i="75"/>
  <c r="AI21" i="75"/>
  <c r="AH21" i="75"/>
  <c r="AK20" i="75"/>
  <c r="AL20" i="75" s="1"/>
  <c r="AJ20" i="75"/>
  <c r="AH20" i="75"/>
  <c r="AI20" i="75" s="1"/>
  <c r="AG18" i="75"/>
  <c r="AE18" i="75"/>
  <c r="AC18" i="75"/>
  <c r="AA18" i="75"/>
  <c r="Y18" i="75"/>
  <c r="W18" i="75"/>
  <c r="U18" i="75"/>
  <c r="S18" i="75"/>
  <c r="Q18" i="75"/>
  <c r="O18" i="75"/>
  <c r="M18" i="75"/>
  <c r="K18" i="75"/>
  <c r="AH18" i="75" s="1"/>
  <c r="AH17" i="75"/>
  <c r="AK16" i="75"/>
  <c r="AH16" i="75"/>
  <c r="F16" i="75"/>
  <c r="J1" i="75"/>
  <c r="H1" i="75"/>
  <c r="E56" i="74"/>
  <c r="E55" i="74"/>
  <c r="AK54" i="74"/>
  <c r="AJ54" i="74"/>
  <c r="AH54" i="74"/>
  <c r="AI54" i="74"/>
  <c r="G54" i="74" s="1"/>
  <c r="F54" i="74"/>
  <c r="AK53" i="74"/>
  <c r="AJ53" i="74"/>
  <c r="AH53" i="74"/>
  <c r="AI53" i="74" s="1"/>
  <c r="G53" i="74" s="1"/>
  <c r="F53" i="74"/>
  <c r="AK52" i="74"/>
  <c r="AJ52" i="74"/>
  <c r="AH52" i="74"/>
  <c r="AI52" i="74" s="1"/>
  <c r="G52" i="74" s="1"/>
  <c r="F52" i="74"/>
  <c r="AK51" i="74"/>
  <c r="F51" i="74" s="1"/>
  <c r="AJ51" i="74"/>
  <c r="AH51" i="74"/>
  <c r="AI51" i="74" s="1"/>
  <c r="G51" i="74" s="1"/>
  <c r="AK50" i="74"/>
  <c r="F50" i="74" s="1"/>
  <c r="AJ50" i="74"/>
  <c r="AH50" i="74"/>
  <c r="AI50" i="74" s="1"/>
  <c r="G50" i="74" s="1"/>
  <c r="AK49" i="74"/>
  <c r="F49" i="74" s="1"/>
  <c r="AJ49" i="74"/>
  <c r="AH49" i="74"/>
  <c r="AI49" i="74" s="1"/>
  <c r="G49" i="74" s="1"/>
  <c r="AK48" i="74"/>
  <c r="F48" i="74" s="1"/>
  <c r="AJ48" i="74"/>
  <c r="AH48" i="74"/>
  <c r="AI48" i="74"/>
  <c r="AK47" i="74"/>
  <c r="AJ47" i="74"/>
  <c r="AH47" i="74"/>
  <c r="AI47" i="74"/>
  <c r="G47" i="74" s="1"/>
  <c r="F47" i="74"/>
  <c r="AK46" i="74"/>
  <c r="AJ46" i="74"/>
  <c r="AH46" i="74"/>
  <c r="AI46" i="74"/>
  <c r="G46" i="74" s="1"/>
  <c r="F46" i="74"/>
  <c r="AK45" i="74"/>
  <c r="AJ45" i="74"/>
  <c r="AH45" i="74"/>
  <c r="AI45" i="74" s="1"/>
  <c r="G45" i="74" s="1"/>
  <c r="F45" i="74"/>
  <c r="AK44" i="74"/>
  <c r="AJ44" i="74"/>
  <c r="AH44" i="74"/>
  <c r="AI44" i="74" s="1"/>
  <c r="G44" i="74" s="1"/>
  <c r="F44" i="74"/>
  <c r="AK43" i="74"/>
  <c r="F43" i="74" s="1"/>
  <c r="AJ43" i="74"/>
  <c r="AH43" i="74"/>
  <c r="AI43" i="74" s="1"/>
  <c r="G43" i="74" s="1"/>
  <c r="AK42" i="74"/>
  <c r="F42" i="74" s="1"/>
  <c r="AJ42" i="74"/>
  <c r="AH42" i="74"/>
  <c r="AI42" i="74" s="1"/>
  <c r="G42" i="74" s="1"/>
  <c r="AK41" i="74"/>
  <c r="F41" i="74" s="1"/>
  <c r="AJ41" i="74"/>
  <c r="AH41" i="74"/>
  <c r="AI41" i="74" s="1"/>
  <c r="G41" i="74" s="1"/>
  <c r="AK40" i="74"/>
  <c r="F40" i="74" s="1"/>
  <c r="AJ40" i="74"/>
  <c r="AH40" i="74"/>
  <c r="AI40" i="74"/>
  <c r="AK39" i="74"/>
  <c r="AJ39" i="74"/>
  <c r="AH39" i="74"/>
  <c r="AI39" i="74"/>
  <c r="G39" i="74" s="1"/>
  <c r="F39" i="74"/>
  <c r="AK38" i="74"/>
  <c r="AJ38" i="74"/>
  <c r="AH38" i="74"/>
  <c r="AI38" i="74"/>
  <c r="G38" i="74" s="1"/>
  <c r="F38" i="74"/>
  <c r="AK37" i="74"/>
  <c r="AJ37" i="74"/>
  <c r="AH37" i="74"/>
  <c r="AI37" i="74" s="1"/>
  <c r="G37" i="74" s="1"/>
  <c r="F37" i="74"/>
  <c r="AK36" i="74"/>
  <c r="AJ36" i="74"/>
  <c r="AH36" i="74"/>
  <c r="AI36" i="74" s="1"/>
  <c r="G36" i="74" s="1"/>
  <c r="F36" i="74"/>
  <c r="AK35" i="74"/>
  <c r="F35" i="74" s="1"/>
  <c r="AJ35" i="74"/>
  <c r="AH35" i="74"/>
  <c r="AI35" i="74" s="1"/>
  <c r="G35" i="74" s="1"/>
  <c r="AK34" i="74"/>
  <c r="F34" i="74" s="1"/>
  <c r="AJ34" i="74"/>
  <c r="AH34" i="74"/>
  <c r="AI34" i="74" s="1"/>
  <c r="G34" i="74" s="1"/>
  <c r="AK33" i="74"/>
  <c r="F33" i="74" s="1"/>
  <c r="AJ33" i="74"/>
  <c r="AH33" i="74"/>
  <c r="AI33" i="74" s="1"/>
  <c r="G33" i="74" s="1"/>
  <c r="AK32" i="74"/>
  <c r="F32" i="74" s="1"/>
  <c r="AJ32" i="74"/>
  <c r="AH32" i="74"/>
  <c r="AI32" i="74"/>
  <c r="AK31" i="74"/>
  <c r="AJ31" i="74"/>
  <c r="AH31" i="74"/>
  <c r="AI31" i="74"/>
  <c r="G31" i="74" s="1"/>
  <c r="F31" i="74"/>
  <c r="AK30" i="74"/>
  <c r="AJ30" i="74"/>
  <c r="AH30" i="74"/>
  <c r="AI30" i="74"/>
  <c r="G30" i="74" s="1"/>
  <c r="F30" i="74"/>
  <c r="AK29" i="74"/>
  <c r="AJ29" i="74"/>
  <c r="AH29" i="74"/>
  <c r="AI29" i="74" s="1"/>
  <c r="G29" i="74" s="1"/>
  <c r="F29" i="74"/>
  <c r="AK28" i="74"/>
  <c r="AJ28" i="74"/>
  <c r="AH28" i="74"/>
  <c r="AI28" i="74" s="1"/>
  <c r="G28" i="74" s="1"/>
  <c r="F28" i="74"/>
  <c r="AK27" i="74"/>
  <c r="AL27" i="74" s="1"/>
  <c r="AJ27" i="74"/>
  <c r="AH27" i="74"/>
  <c r="AI27" i="74" s="1"/>
  <c r="AK26" i="74"/>
  <c r="AL26" i="74" s="1"/>
  <c r="AJ26" i="74"/>
  <c r="AH26" i="74"/>
  <c r="AI26" i="74" s="1"/>
  <c r="G26" i="74" s="1"/>
  <c r="AK25" i="74"/>
  <c r="AL25" i="74" s="1"/>
  <c r="AJ25" i="74"/>
  <c r="AH25" i="74"/>
  <c r="AI25" i="74" s="1"/>
  <c r="AL24" i="74"/>
  <c r="AK24" i="74"/>
  <c r="F24" i="74" s="1"/>
  <c r="AJ24" i="74"/>
  <c r="AH24" i="74"/>
  <c r="AI24" i="74" s="1"/>
  <c r="G24" i="74" s="1"/>
  <c r="AK23" i="74"/>
  <c r="AL23" i="74" s="1"/>
  <c r="AJ23" i="74"/>
  <c r="AI23" i="74"/>
  <c r="AH23" i="74"/>
  <c r="G23" i="74"/>
  <c r="AK22" i="74"/>
  <c r="AL22" i="74" s="1"/>
  <c r="AJ22" i="74"/>
  <c r="AH22" i="74"/>
  <c r="AI22" i="74" s="1"/>
  <c r="AK21" i="74"/>
  <c r="AL21" i="74" s="1"/>
  <c r="AJ21" i="74"/>
  <c r="AH21" i="74"/>
  <c r="AI21" i="74" s="1"/>
  <c r="AK20" i="74"/>
  <c r="F20" i="74" s="1"/>
  <c r="AJ20" i="74"/>
  <c r="AH20" i="74"/>
  <c r="AI20" i="74"/>
  <c r="AG18" i="74"/>
  <c r="AE18" i="74"/>
  <c r="AC18" i="74"/>
  <c r="AA18" i="74"/>
  <c r="Y18" i="74"/>
  <c r="W18" i="74"/>
  <c r="U18" i="74"/>
  <c r="S18" i="74"/>
  <c r="Q18" i="74"/>
  <c r="O18" i="74"/>
  <c r="M18" i="74"/>
  <c r="K18" i="74"/>
  <c r="AH18" i="74" s="1"/>
  <c r="AH17" i="74"/>
  <c r="AK16" i="74"/>
  <c r="AH16" i="74"/>
  <c r="F16" i="74"/>
  <c r="J1" i="74"/>
  <c r="H1" i="74"/>
  <c r="E56" i="73"/>
  <c r="E55" i="73"/>
  <c r="AK54" i="73"/>
  <c r="F54" i="73" s="1"/>
  <c r="AJ54" i="73"/>
  <c r="AH54" i="73"/>
  <c r="AI54" i="73" s="1"/>
  <c r="G54" i="73" s="1"/>
  <c r="AK53" i="73"/>
  <c r="AJ53" i="73"/>
  <c r="AH53" i="73"/>
  <c r="AI53" i="73" s="1"/>
  <c r="F53" i="73"/>
  <c r="AK52" i="73"/>
  <c r="AJ52" i="73"/>
  <c r="AH52" i="73"/>
  <c r="AI52" i="73"/>
  <c r="F52" i="73"/>
  <c r="AK51" i="73"/>
  <c r="AJ51" i="73"/>
  <c r="AH51" i="73"/>
  <c r="AI51" i="73" s="1"/>
  <c r="G51" i="73" s="1"/>
  <c r="F51" i="73"/>
  <c r="AK50" i="73"/>
  <c r="F50" i="73" s="1"/>
  <c r="AJ50" i="73"/>
  <c r="AH50" i="73"/>
  <c r="AI50" i="73" s="1"/>
  <c r="G50" i="73" s="1"/>
  <c r="AK49" i="73"/>
  <c r="F49" i="73" s="1"/>
  <c r="AJ49" i="73"/>
  <c r="AH49" i="73"/>
  <c r="AI49" i="73" s="1"/>
  <c r="AK48" i="73"/>
  <c r="AJ48" i="73"/>
  <c r="AH48" i="73"/>
  <c r="AI48" i="73" s="1"/>
  <c r="F48" i="73"/>
  <c r="AK47" i="73"/>
  <c r="F47" i="73" s="1"/>
  <c r="AJ47" i="73"/>
  <c r="AH47" i="73"/>
  <c r="AI47" i="73" s="1"/>
  <c r="AK46" i="73"/>
  <c r="AJ46" i="73"/>
  <c r="AH46" i="73"/>
  <c r="AI46" i="73"/>
  <c r="F46" i="73"/>
  <c r="AK45" i="73"/>
  <c r="AJ45" i="73"/>
  <c r="AH45" i="73"/>
  <c r="AI45" i="73" s="1"/>
  <c r="F45" i="73"/>
  <c r="AK44" i="73"/>
  <c r="F44" i="73" s="1"/>
  <c r="AJ44" i="73"/>
  <c r="AH44" i="73"/>
  <c r="AI44" i="73" s="1"/>
  <c r="AK43" i="73"/>
  <c r="F43" i="73" s="1"/>
  <c r="AJ43" i="73"/>
  <c r="AH43" i="73"/>
  <c r="AI43" i="73" s="1"/>
  <c r="AK42" i="73"/>
  <c r="AJ42" i="73"/>
  <c r="AH42" i="73"/>
  <c r="AI42" i="73" s="1"/>
  <c r="G42" i="73" s="1"/>
  <c r="F42" i="73"/>
  <c r="AK41" i="73"/>
  <c r="F41" i="73" s="1"/>
  <c r="AJ41" i="73"/>
  <c r="AH41" i="73"/>
  <c r="AI41" i="73" s="1"/>
  <c r="AK40" i="73"/>
  <c r="F40" i="73" s="1"/>
  <c r="AJ40" i="73"/>
  <c r="AH40" i="73"/>
  <c r="AI40" i="73"/>
  <c r="AK39" i="73"/>
  <c r="AJ39" i="73"/>
  <c r="AH39" i="73"/>
  <c r="AI39" i="73" s="1"/>
  <c r="F39" i="73"/>
  <c r="AK38" i="73"/>
  <c r="F38" i="73" s="1"/>
  <c r="AJ38" i="73"/>
  <c r="AH38" i="73"/>
  <c r="AI38" i="73" s="1"/>
  <c r="G38" i="73" s="1"/>
  <c r="AK37" i="73"/>
  <c r="AJ37" i="73"/>
  <c r="AH37" i="73"/>
  <c r="AI37" i="73" s="1"/>
  <c r="F37" i="73"/>
  <c r="AK36" i="73"/>
  <c r="AJ36" i="73"/>
  <c r="AH36" i="73"/>
  <c r="AI36" i="73"/>
  <c r="F36" i="73"/>
  <c r="AK35" i="73"/>
  <c r="AJ35" i="73"/>
  <c r="AH35" i="73"/>
  <c r="AI35" i="73" s="1"/>
  <c r="F35" i="73"/>
  <c r="AK34" i="73"/>
  <c r="F34" i="73" s="1"/>
  <c r="AJ34" i="73"/>
  <c r="AH34" i="73"/>
  <c r="AI34" i="73" s="1"/>
  <c r="G34" i="73" s="1"/>
  <c r="AK33" i="73"/>
  <c r="F33" i="73" s="1"/>
  <c r="AJ33" i="73"/>
  <c r="AH33" i="73"/>
  <c r="AI33" i="73" s="1"/>
  <c r="AK32" i="73"/>
  <c r="AJ32" i="73"/>
  <c r="AH32" i="73"/>
  <c r="AI32" i="73" s="1"/>
  <c r="F32" i="73"/>
  <c r="AK31" i="73"/>
  <c r="F31" i="73" s="1"/>
  <c r="AJ31" i="73"/>
  <c r="AH31" i="73"/>
  <c r="AI31" i="73" s="1"/>
  <c r="AK30" i="73"/>
  <c r="AJ30" i="73"/>
  <c r="AH30" i="73"/>
  <c r="AI30" i="73"/>
  <c r="F30" i="73"/>
  <c r="AK29" i="73"/>
  <c r="AJ29" i="73"/>
  <c r="AH29" i="73"/>
  <c r="AI29" i="73" s="1"/>
  <c r="F29" i="73"/>
  <c r="AK28" i="73"/>
  <c r="F28" i="73" s="1"/>
  <c r="AJ28" i="73"/>
  <c r="AH28" i="73"/>
  <c r="AI28" i="73" s="1"/>
  <c r="AK27" i="73"/>
  <c r="AL27" i="73" s="1"/>
  <c r="AJ27" i="73"/>
  <c r="AH27" i="73"/>
  <c r="AI27" i="73" s="1"/>
  <c r="AK26" i="73"/>
  <c r="F26" i="73" s="1"/>
  <c r="AJ26" i="73"/>
  <c r="AH26" i="73"/>
  <c r="AI26" i="73"/>
  <c r="AK25" i="73"/>
  <c r="AL25" i="73" s="1"/>
  <c r="AJ25" i="73"/>
  <c r="AH25" i="73"/>
  <c r="AI25" i="73"/>
  <c r="AL24" i="73"/>
  <c r="AK24" i="73"/>
  <c r="AJ24" i="73"/>
  <c r="AH24" i="73"/>
  <c r="AI24" i="73"/>
  <c r="F24" i="73"/>
  <c r="AK23" i="73"/>
  <c r="AL23" i="73" s="1"/>
  <c r="AJ23" i="73"/>
  <c r="AH23" i="73"/>
  <c r="AI23" i="73" s="1"/>
  <c r="AL22" i="73"/>
  <c r="AK22" i="73"/>
  <c r="AJ22" i="73"/>
  <c r="AH22" i="73"/>
  <c r="AI22" i="73" s="1"/>
  <c r="F22" i="73"/>
  <c r="AK21" i="73"/>
  <c r="AL21" i="73" s="1"/>
  <c r="AJ21" i="73"/>
  <c r="AH21" i="73"/>
  <c r="AI21" i="73" s="1"/>
  <c r="AL20" i="73"/>
  <c r="AK20" i="73"/>
  <c r="F20" i="73" s="1"/>
  <c r="AJ20" i="73"/>
  <c r="AH20" i="73"/>
  <c r="AI20" i="73" s="1"/>
  <c r="AG18" i="73"/>
  <c r="AE18" i="73"/>
  <c r="AC18" i="73"/>
  <c r="AA18" i="73"/>
  <c r="Y18" i="73"/>
  <c r="W18" i="73"/>
  <c r="U18" i="73"/>
  <c r="S18" i="73"/>
  <c r="Q18" i="73"/>
  <c r="O18" i="73"/>
  <c r="M18" i="73"/>
  <c r="K18" i="73"/>
  <c r="AH18" i="73" s="1"/>
  <c r="AH17" i="73"/>
  <c r="AK16" i="73"/>
  <c r="F16" i="73" s="1"/>
  <c r="G24" i="73" s="1"/>
  <c r="AH16" i="73"/>
  <c r="J1" i="73"/>
  <c r="H1" i="73"/>
  <c r="F21" i="77"/>
  <c r="F27" i="77"/>
  <c r="F21" i="76"/>
  <c r="F23" i="76"/>
  <c r="F25" i="76"/>
  <c r="F27" i="76"/>
  <c r="F21" i="75"/>
  <c r="F23" i="75"/>
  <c r="F25" i="75"/>
  <c r="F27" i="75"/>
  <c r="F23" i="74"/>
  <c r="F25" i="73"/>
  <c r="M1" i="14"/>
  <c r="B35" i="14" s="1"/>
  <c r="AF16" i="65"/>
  <c r="AD16" i="65"/>
  <c r="AB16" i="65"/>
  <c r="Z16" i="65"/>
  <c r="X16" i="65"/>
  <c r="V16" i="65"/>
  <c r="T16" i="65"/>
  <c r="R16" i="65"/>
  <c r="P16" i="65"/>
  <c r="N16" i="65"/>
  <c r="L16" i="65"/>
  <c r="J16" i="65"/>
  <c r="H16" i="65"/>
  <c r="F16" i="65"/>
  <c r="Y37" i="65" a="1"/>
  <c r="Y37" i="65" s="1"/>
  <c r="Z37" i="65" s="1"/>
  <c r="Y36" i="65" a="1"/>
  <c r="Y36" i="65" s="1"/>
  <c r="Z36" i="65" s="1"/>
  <c r="Y35" i="65" a="1"/>
  <c r="Y35" i="65" s="1"/>
  <c r="Z35" i="65" s="1"/>
  <c r="Y34" i="65" a="1"/>
  <c r="Y34" i="65" s="1"/>
  <c r="Z34" i="65" s="1"/>
  <c r="Y33" i="65" a="1"/>
  <c r="Y33" i="65" s="1"/>
  <c r="Z33" i="65" s="1"/>
  <c r="Y32" i="65" a="1"/>
  <c r="Y32" i="65" s="1"/>
  <c r="Z32" i="65" s="1"/>
  <c r="Y31" i="65" a="1"/>
  <c r="Y31" i="65" s="1"/>
  <c r="Z31" i="65" s="1"/>
  <c r="Y30" i="65" a="1"/>
  <c r="Y30" i="65" s="1"/>
  <c r="Z30" i="65" s="1"/>
  <c r="Y29" i="65" a="1"/>
  <c r="Y29" i="65" s="1"/>
  <c r="Z29" i="65" s="1"/>
  <c r="Y28" i="65" a="1"/>
  <c r="Y28" i="65" s="1"/>
  <c r="Z28" i="65" s="1"/>
  <c r="Y27" i="65" a="1"/>
  <c r="Y27" i="65" s="1"/>
  <c r="Z27" i="65" s="1"/>
  <c r="Y26" i="65" a="1"/>
  <c r="Y26" i="65" s="1"/>
  <c r="Z26" i="65" s="1"/>
  <c r="Y25" i="65" a="1"/>
  <c r="Y25" i="65" s="1"/>
  <c r="Z25" i="65" s="1"/>
  <c r="Y24" i="65" a="1"/>
  <c r="Y24" i="65" s="1"/>
  <c r="Z24" i="65" s="1"/>
  <c r="Y23" i="65" a="1"/>
  <c r="Y23" i="65" s="1"/>
  <c r="Z23" i="65" s="1"/>
  <c r="Y22" i="65" a="1"/>
  <c r="Y22" i="65" s="1"/>
  <c r="Z22" i="65" s="1"/>
  <c r="W37" i="65" a="1"/>
  <c r="W37" i="65" s="1"/>
  <c r="X37" i="65" s="1"/>
  <c r="W36" i="65" a="1"/>
  <c r="W36" i="65" s="1"/>
  <c r="X36" i="65" s="1"/>
  <c r="W35" i="65" a="1"/>
  <c r="W35" i="65" s="1"/>
  <c r="X35" i="65" s="1"/>
  <c r="W34" i="65" a="1"/>
  <c r="W34" i="65" s="1"/>
  <c r="X34" i="65" s="1"/>
  <c r="W33" i="65" a="1"/>
  <c r="W33" i="65" s="1"/>
  <c r="X33" i="65" s="1"/>
  <c r="W32" i="65" a="1"/>
  <c r="W32" i="65" s="1"/>
  <c r="X32" i="65" s="1"/>
  <c r="W31" i="65" a="1"/>
  <c r="W31" i="65" s="1"/>
  <c r="X31" i="65" s="1"/>
  <c r="W30" i="65" a="1"/>
  <c r="W30" i="65"/>
  <c r="X30" i="65" s="1"/>
  <c r="W29" i="65" a="1"/>
  <c r="W29" i="65" s="1"/>
  <c r="X29" i="65" s="1"/>
  <c r="W28" i="65" a="1"/>
  <c r="W28" i="65"/>
  <c r="X28" i="65" s="1"/>
  <c r="W27" i="65" a="1"/>
  <c r="W27" i="65" s="1"/>
  <c r="X27" i="65" s="1"/>
  <c r="W26" i="65" a="1"/>
  <c r="W26" i="65"/>
  <c r="X26" i="65" s="1"/>
  <c r="W25" i="65" a="1"/>
  <c r="W25" i="65" s="1"/>
  <c r="X25" i="65" s="1"/>
  <c r="W24" i="65" a="1"/>
  <c r="W24" i="65" s="1"/>
  <c r="X24" i="65" s="1"/>
  <c r="W23" i="65" a="1"/>
  <c r="W23" i="65" s="1"/>
  <c r="X23" i="65" s="1"/>
  <c r="W22" i="65" a="1"/>
  <c r="W22" i="65"/>
  <c r="X22" i="65" s="1"/>
  <c r="U37" i="65" a="1"/>
  <c r="U37" i="65" s="1"/>
  <c r="V37" i="65" s="1"/>
  <c r="U36" i="65" a="1"/>
  <c r="U36" i="65" s="1"/>
  <c r="V36" i="65" s="1"/>
  <c r="U35" i="65" a="1"/>
  <c r="U35" i="65" s="1"/>
  <c r="V35" i="65" s="1"/>
  <c r="U34" i="65" a="1"/>
  <c r="U34" i="65" s="1"/>
  <c r="V34" i="65" s="1"/>
  <c r="U33" i="65" a="1"/>
  <c r="U33" i="65" s="1"/>
  <c r="V33" i="65" s="1"/>
  <c r="U32" i="65" a="1"/>
  <c r="U32" i="65" s="1"/>
  <c r="V32" i="65" s="1"/>
  <c r="U31" i="65" a="1"/>
  <c r="U31" i="65" s="1"/>
  <c r="V31" i="65" s="1"/>
  <c r="U30" i="65" a="1"/>
  <c r="U30" i="65"/>
  <c r="V30" i="65" s="1"/>
  <c r="U29" i="65" a="1"/>
  <c r="U29" i="65" s="1"/>
  <c r="V29" i="65" s="1"/>
  <c r="U28" i="65" a="1"/>
  <c r="U28" i="65"/>
  <c r="V28" i="65" s="1"/>
  <c r="U27" i="65" a="1"/>
  <c r="U27" i="65" s="1"/>
  <c r="V27" i="65" s="1"/>
  <c r="U26" i="65" a="1"/>
  <c r="U26" i="65"/>
  <c r="V26" i="65" s="1"/>
  <c r="U25" i="65" a="1"/>
  <c r="U25" i="65" s="1"/>
  <c r="V25" i="65" s="1"/>
  <c r="U24" i="65" a="1"/>
  <c r="U24" i="65" s="1"/>
  <c r="V24" i="65" s="1"/>
  <c r="U23" i="65" a="1"/>
  <c r="U23" i="65" s="1"/>
  <c r="V23" i="65" s="1"/>
  <c r="U22" i="65" a="1"/>
  <c r="U22" i="65"/>
  <c r="V22" i="65" s="1"/>
  <c r="S37" i="65" a="1"/>
  <c r="S37" i="65" s="1"/>
  <c r="T37" i="65" s="1"/>
  <c r="S36" i="65" a="1"/>
  <c r="S36" i="65" s="1"/>
  <c r="T36" i="65" s="1"/>
  <c r="S35" i="65" a="1"/>
  <c r="S35" i="65" s="1"/>
  <c r="T35" i="65" s="1"/>
  <c r="S34" i="65" a="1"/>
  <c r="S34" i="65" s="1"/>
  <c r="T34" i="65" s="1"/>
  <c r="S33" i="65" a="1"/>
  <c r="S33" i="65" s="1"/>
  <c r="T33" i="65" s="1"/>
  <c r="S32" i="65" a="1"/>
  <c r="S32" i="65" s="1"/>
  <c r="T32" i="65" s="1"/>
  <c r="S31" i="65" a="1"/>
  <c r="S31" i="65" s="1"/>
  <c r="T31" i="65" s="1"/>
  <c r="S30" i="65" a="1"/>
  <c r="S30" i="65"/>
  <c r="T30" i="65" s="1"/>
  <c r="S29" i="65" a="1"/>
  <c r="S29" i="65" s="1"/>
  <c r="T29" i="65" s="1"/>
  <c r="S28" i="65" a="1"/>
  <c r="S28" i="65"/>
  <c r="T28" i="65" s="1"/>
  <c r="S27" i="65" a="1"/>
  <c r="S27" i="65" s="1"/>
  <c r="T27" i="65" s="1"/>
  <c r="S26" i="65" a="1"/>
  <c r="S26" i="65"/>
  <c r="T26" i="65" s="1"/>
  <c r="S25" i="65" a="1"/>
  <c r="S25" i="65" s="1"/>
  <c r="T25" i="65" s="1"/>
  <c r="S24" i="65" a="1"/>
  <c r="S24" i="65" s="1"/>
  <c r="T24" i="65" s="1"/>
  <c r="S23" i="65" a="1"/>
  <c r="S23" i="65" s="1"/>
  <c r="T23" i="65" s="1"/>
  <c r="S22" i="65" a="1"/>
  <c r="S22" i="65"/>
  <c r="T22" i="65" s="1"/>
  <c r="Q37" i="65" a="1"/>
  <c r="Q37" i="65" s="1"/>
  <c r="R37" i="65" s="1"/>
  <c r="Q36" i="65" a="1"/>
  <c r="Q36" i="65" s="1"/>
  <c r="R36" i="65" s="1"/>
  <c r="Q35" i="65" a="1"/>
  <c r="Q35" i="65" s="1"/>
  <c r="R35" i="65" s="1"/>
  <c r="Q34" i="65" a="1"/>
  <c r="Q34" i="65" s="1"/>
  <c r="R34" i="65" s="1"/>
  <c r="Q33" i="65" a="1"/>
  <c r="Q33" i="65" s="1"/>
  <c r="R33" i="65" s="1"/>
  <c r="Q32" i="65" a="1"/>
  <c r="Q32" i="65" s="1"/>
  <c r="R32" i="65" s="1"/>
  <c r="Q31" i="65" a="1"/>
  <c r="Q31" i="65" s="1"/>
  <c r="R31" i="65" s="1"/>
  <c r="Q30" i="65" a="1"/>
  <c r="Q30" i="65"/>
  <c r="R30" i="65" s="1"/>
  <c r="Q29" i="65" a="1"/>
  <c r="Q29" i="65" s="1"/>
  <c r="R29" i="65" s="1"/>
  <c r="Q28" i="65" a="1"/>
  <c r="Q28" i="65"/>
  <c r="R28" i="65" s="1"/>
  <c r="Q27" i="65" a="1"/>
  <c r="Q27" i="65" s="1"/>
  <c r="R27" i="65" s="1"/>
  <c r="Q26" i="65" a="1"/>
  <c r="Q26" i="65"/>
  <c r="R26" i="65" s="1"/>
  <c r="Q25" i="65" a="1"/>
  <c r="Q25" i="65" s="1"/>
  <c r="R25" i="65" s="1"/>
  <c r="Q24" i="65" a="1"/>
  <c r="Q24" i="65" s="1"/>
  <c r="R24" i="65" s="1"/>
  <c r="Q23" i="65" a="1"/>
  <c r="Q23" i="65" s="1"/>
  <c r="R23" i="65" s="1"/>
  <c r="Q22" i="65" a="1"/>
  <c r="Q22" i="65"/>
  <c r="R22" i="65" s="1"/>
  <c r="O37" i="65" a="1"/>
  <c r="O37" i="65" s="1"/>
  <c r="P37" i="65" s="1"/>
  <c r="O36" i="65" a="1"/>
  <c r="O36" i="65" s="1"/>
  <c r="P36" i="65" s="1"/>
  <c r="O35" i="65" a="1"/>
  <c r="O35" i="65" s="1"/>
  <c r="P35" i="65" s="1"/>
  <c r="O34" i="65" a="1"/>
  <c r="O34" i="65" s="1"/>
  <c r="P34" i="65" s="1"/>
  <c r="O33" i="65" a="1"/>
  <c r="O33" i="65" s="1"/>
  <c r="P33" i="65" s="1"/>
  <c r="O32" i="65" a="1"/>
  <c r="O32" i="65" s="1"/>
  <c r="P32" i="65" s="1"/>
  <c r="O31" i="65" a="1"/>
  <c r="O31" i="65" s="1"/>
  <c r="P31" i="65" s="1"/>
  <c r="O30" i="65" a="1"/>
  <c r="O30" i="65"/>
  <c r="P30" i="65" s="1"/>
  <c r="O29" i="65" a="1"/>
  <c r="O29" i="65" s="1"/>
  <c r="P29" i="65" s="1"/>
  <c r="O28" i="65" a="1"/>
  <c r="O28" i="65"/>
  <c r="P28" i="65" s="1"/>
  <c r="O27" i="65" a="1"/>
  <c r="O27" i="65" s="1"/>
  <c r="P27" i="65" s="1"/>
  <c r="O26" i="65" a="1"/>
  <c r="O26" i="65"/>
  <c r="P26" i="65" s="1"/>
  <c r="O25" i="65" a="1"/>
  <c r="O25" i="65" s="1"/>
  <c r="P25" i="65" s="1"/>
  <c r="O24" i="65" a="1"/>
  <c r="O24" i="65" s="1"/>
  <c r="P24" i="65" s="1"/>
  <c r="O23" i="65" a="1"/>
  <c r="O23" i="65" s="1"/>
  <c r="P23" i="65" s="1"/>
  <c r="O22" i="65" a="1"/>
  <c r="O22" i="65"/>
  <c r="P22" i="65" s="1"/>
  <c r="M37" i="65" a="1"/>
  <c r="M37" i="65" s="1"/>
  <c r="N37" i="65" s="1"/>
  <c r="M36" i="65" a="1"/>
  <c r="M36" i="65" s="1"/>
  <c r="N36" i="65" s="1"/>
  <c r="M35" i="65" a="1"/>
  <c r="M35" i="65" s="1"/>
  <c r="N35" i="65" s="1"/>
  <c r="M34" i="65" a="1"/>
  <c r="M34" i="65" s="1"/>
  <c r="N34" i="65" s="1"/>
  <c r="M33" i="65" a="1"/>
  <c r="M33" i="65" s="1"/>
  <c r="N33" i="65" s="1"/>
  <c r="M32" i="65" a="1"/>
  <c r="M32" i="65" s="1"/>
  <c r="N32" i="65" s="1"/>
  <c r="M31" i="65" a="1"/>
  <c r="M31" i="65" s="1"/>
  <c r="N31" i="65" s="1"/>
  <c r="M30" i="65" a="1"/>
  <c r="M30" i="65"/>
  <c r="N30" i="65" s="1"/>
  <c r="M29" i="65" a="1"/>
  <c r="M29" i="65" s="1"/>
  <c r="N29" i="65" s="1"/>
  <c r="M28" i="65" a="1"/>
  <c r="M28" i="65"/>
  <c r="N28" i="65" s="1"/>
  <c r="M27" i="65" a="1"/>
  <c r="M27" i="65" s="1"/>
  <c r="N27" i="65" s="1"/>
  <c r="M26" i="65" a="1"/>
  <c r="M26" i="65"/>
  <c r="N26" i="65" s="1"/>
  <c r="M25" i="65" a="1"/>
  <c r="M25" i="65" s="1"/>
  <c r="N25" i="65" s="1"/>
  <c r="M24" i="65" a="1"/>
  <c r="M24" i="65" s="1"/>
  <c r="N24" i="65" s="1"/>
  <c r="M23" i="65" a="1"/>
  <c r="M23" i="65" s="1"/>
  <c r="N23" i="65" s="1"/>
  <c r="M22" i="65" a="1"/>
  <c r="M22" i="65"/>
  <c r="N22" i="65" s="1"/>
  <c r="K37" i="65" a="1"/>
  <c r="K37" i="65" s="1"/>
  <c r="L37" i="65" s="1"/>
  <c r="K36" i="65" a="1"/>
  <c r="K36" i="65" s="1"/>
  <c r="L36" i="65" s="1"/>
  <c r="K35" i="65" a="1"/>
  <c r="K35" i="65" s="1"/>
  <c r="L35" i="65" s="1"/>
  <c r="K34" i="65" a="1"/>
  <c r="K34" i="65" s="1"/>
  <c r="L34" i="65" s="1"/>
  <c r="K33" i="65" a="1"/>
  <c r="K33" i="65" s="1"/>
  <c r="L33" i="65" s="1"/>
  <c r="K32" i="65" a="1"/>
  <c r="K32" i="65" s="1"/>
  <c r="L32" i="65" s="1"/>
  <c r="K31" i="65" a="1"/>
  <c r="K31" i="65" s="1"/>
  <c r="L31" i="65" s="1"/>
  <c r="K30" i="65" a="1"/>
  <c r="K30" i="65"/>
  <c r="L30" i="65" s="1"/>
  <c r="K29" i="65" a="1"/>
  <c r="K29" i="65" s="1"/>
  <c r="L29" i="65" s="1"/>
  <c r="K28" i="65" a="1"/>
  <c r="K28" i="65"/>
  <c r="L28" i="65" s="1"/>
  <c r="K27" i="65" a="1"/>
  <c r="K27" i="65" s="1"/>
  <c r="L27" i="65" s="1"/>
  <c r="K26" i="65" a="1"/>
  <c r="K26" i="65"/>
  <c r="L26" i="65" s="1"/>
  <c r="K25" i="65" a="1"/>
  <c r="K25" i="65" s="1"/>
  <c r="L25" i="65" s="1"/>
  <c r="K24" i="65" a="1"/>
  <c r="K24" i="65" s="1"/>
  <c r="L24" i="65" s="1"/>
  <c r="K23" i="65" a="1"/>
  <c r="K23" i="65" s="1"/>
  <c r="L23" i="65" s="1"/>
  <c r="K22" i="65" a="1"/>
  <c r="K22" i="65"/>
  <c r="L22" i="65" s="1"/>
  <c r="I37" i="65" a="1"/>
  <c r="I37" i="65" s="1"/>
  <c r="I36" i="65" a="1"/>
  <c r="I36" i="65" s="1"/>
  <c r="J36" i="65" s="1"/>
  <c r="I35" i="65" a="1"/>
  <c r="I35" i="65" s="1"/>
  <c r="I34" i="65" a="1"/>
  <c r="I34" i="65" s="1"/>
  <c r="I33" i="65" a="1"/>
  <c r="I33" i="65" s="1"/>
  <c r="I32" i="65" a="1"/>
  <c r="I32" i="65" s="1"/>
  <c r="J32" i="65" s="1"/>
  <c r="I31" i="65" a="1"/>
  <c r="I31" i="65" s="1"/>
  <c r="J31" i="65" s="1"/>
  <c r="I30" i="65" a="1"/>
  <c r="I30" i="65" s="1"/>
  <c r="I29" i="65" a="1"/>
  <c r="I29" i="65" s="1"/>
  <c r="J29" i="65" s="1"/>
  <c r="I28" i="65" a="1"/>
  <c r="I28" i="65" s="1"/>
  <c r="I27" i="65" a="1"/>
  <c r="I27" i="65" s="1"/>
  <c r="J27" i="65" s="1"/>
  <c r="I26" i="65" a="1"/>
  <c r="I26" i="65" s="1"/>
  <c r="I25" i="65" a="1"/>
  <c r="I25" i="65" s="1"/>
  <c r="J25" i="65" s="1"/>
  <c r="I24" i="65" a="1"/>
  <c r="I24" i="65" s="1"/>
  <c r="I23" i="65" a="1"/>
  <c r="I23" i="65" s="1"/>
  <c r="J23" i="65" s="1"/>
  <c r="I22" i="65" a="1"/>
  <c r="I22" i="65" s="1"/>
  <c r="G37" i="65" a="1"/>
  <c r="G37" i="65" s="1"/>
  <c r="H37" i="65" s="1"/>
  <c r="G36" i="65" a="1"/>
  <c r="G36" i="65" s="1"/>
  <c r="H36" i="65" s="1"/>
  <c r="G35" i="65" a="1"/>
  <c r="G35" i="65" s="1"/>
  <c r="H35" i="65" s="1"/>
  <c r="G34" i="65" a="1"/>
  <c r="G34" i="65" s="1"/>
  <c r="H34" i="65" s="1"/>
  <c r="G33" i="65" a="1"/>
  <c r="G33" i="65" s="1"/>
  <c r="H33" i="65" s="1"/>
  <c r="G32" i="65" a="1"/>
  <c r="G32" i="65" s="1"/>
  <c r="H32" i="65" s="1"/>
  <c r="G31" i="65" a="1"/>
  <c r="G31" i="65" s="1"/>
  <c r="H31" i="65" s="1"/>
  <c r="G30" i="65" a="1"/>
  <c r="G30" i="65" s="1"/>
  <c r="H30" i="65" s="1"/>
  <c r="G29" i="65" a="1"/>
  <c r="G29" i="65" s="1"/>
  <c r="H29" i="65" s="1"/>
  <c r="G28" i="65" a="1"/>
  <c r="G28" i="65" s="1"/>
  <c r="H28" i="65" s="1"/>
  <c r="G27" i="65" a="1"/>
  <c r="G27" i="65" s="1"/>
  <c r="H27" i="65" s="1"/>
  <c r="G26" i="65" a="1"/>
  <c r="G26" i="65" s="1"/>
  <c r="H26" i="65" s="1"/>
  <c r="G25" i="65" a="1"/>
  <c r="G25" i="65" s="1"/>
  <c r="H25" i="65" s="1"/>
  <c r="G24" i="65" a="1"/>
  <c r="G24" i="65" s="1"/>
  <c r="H24" i="65" s="1"/>
  <c r="G23" i="65" a="1"/>
  <c r="G23" i="65" s="1"/>
  <c r="H23" i="65" s="1"/>
  <c r="G22" i="65" a="1"/>
  <c r="G22" i="65" s="1"/>
  <c r="H22" i="65" s="1"/>
  <c r="AE37" i="65" a="1"/>
  <c r="AE37" i="65" s="1"/>
  <c r="AF37" i="65" s="1"/>
  <c r="AE36" i="65" a="1"/>
  <c r="AE36" i="65" s="1"/>
  <c r="AF36" i="65" s="1"/>
  <c r="AE35" i="65" a="1"/>
  <c r="AE35" i="65" s="1"/>
  <c r="AF35" i="65" s="1"/>
  <c r="AE34" i="65" a="1"/>
  <c r="AE34" i="65" s="1"/>
  <c r="AF34" i="65" s="1"/>
  <c r="AE33" i="65" a="1"/>
  <c r="AE33" i="65" s="1"/>
  <c r="AF33" i="65" s="1"/>
  <c r="AE32" i="65" a="1"/>
  <c r="AE32" i="65" s="1"/>
  <c r="AF32" i="65" s="1"/>
  <c r="AE31" i="65" a="1"/>
  <c r="AE31" i="65" s="1"/>
  <c r="AF31" i="65" s="1"/>
  <c r="AE30" i="65" a="1"/>
  <c r="AE30" i="65" s="1"/>
  <c r="AF30" i="65" s="1"/>
  <c r="AE29" i="65" a="1"/>
  <c r="AE29" i="65" s="1"/>
  <c r="AF29" i="65" s="1"/>
  <c r="AE28" i="65" a="1"/>
  <c r="AE28" i="65" s="1"/>
  <c r="AF28" i="65" s="1"/>
  <c r="AE27" i="65" a="1"/>
  <c r="AE27" i="65" s="1"/>
  <c r="AF27" i="65" s="1"/>
  <c r="AE26" i="65" a="1"/>
  <c r="AE26" i="65" s="1"/>
  <c r="AF26" i="65" s="1"/>
  <c r="AE25" i="65" a="1"/>
  <c r="AE25" i="65" s="1"/>
  <c r="AF25" i="65" s="1"/>
  <c r="AE24" i="65" a="1"/>
  <c r="AE24" i="65" s="1"/>
  <c r="AF24" i="65" s="1"/>
  <c r="AE23" i="65" a="1"/>
  <c r="AE23" i="65" s="1"/>
  <c r="AF23" i="65" s="1"/>
  <c r="AE22" i="65" a="1"/>
  <c r="AE22" i="65" s="1"/>
  <c r="AF22" i="65" s="1"/>
  <c r="AC37" i="65" a="1"/>
  <c r="AC37" i="65" s="1"/>
  <c r="AD37" i="65" s="1"/>
  <c r="AC36" i="65" a="1"/>
  <c r="AC36" i="65" s="1"/>
  <c r="AD36" i="65" s="1"/>
  <c r="AC35" i="65" a="1"/>
  <c r="AC35" i="65" s="1"/>
  <c r="AD35" i="65" s="1"/>
  <c r="AC34" i="65" a="1"/>
  <c r="AC34" i="65" s="1"/>
  <c r="AD34" i="65" s="1"/>
  <c r="AC33" i="65" a="1"/>
  <c r="AC33" i="65" s="1"/>
  <c r="AD33" i="65" s="1"/>
  <c r="AC32" i="65" a="1"/>
  <c r="AC32" i="65" s="1"/>
  <c r="AD32" i="65" s="1"/>
  <c r="AC31" i="65" a="1"/>
  <c r="AC31" i="65" s="1"/>
  <c r="AD31" i="65" s="1"/>
  <c r="AC30" i="65" a="1"/>
  <c r="AC30" i="65"/>
  <c r="AD30" i="65" s="1"/>
  <c r="AC29" i="65" a="1"/>
  <c r="AC29" i="65" s="1"/>
  <c r="AD29" i="65" s="1"/>
  <c r="AC28" i="65" a="1"/>
  <c r="AC28" i="65"/>
  <c r="AD28" i="65" s="1"/>
  <c r="AC27" i="65" a="1"/>
  <c r="AC27" i="65" s="1"/>
  <c r="AD27" i="65" s="1"/>
  <c r="AC26" i="65" a="1"/>
  <c r="AC26" i="65"/>
  <c r="AD26" i="65" s="1"/>
  <c r="AC25" i="65" a="1"/>
  <c r="AC25" i="65" s="1"/>
  <c r="AD25" i="65" s="1"/>
  <c r="AC24" i="65" a="1"/>
  <c r="AC24" i="65" s="1"/>
  <c r="AD24" i="65" s="1"/>
  <c r="AC23" i="65" a="1"/>
  <c r="AC23" i="65" s="1"/>
  <c r="AD23" i="65" s="1"/>
  <c r="AC22" i="65" a="1"/>
  <c r="AC22" i="65"/>
  <c r="AD22" i="65" s="1"/>
  <c r="AA37" i="65" a="1"/>
  <c r="AA37" i="65" s="1"/>
  <c r="AB37" i="65" s="1"/>
  <c r="AA36" i="65" a="1"/>
  <c r="AA36" i="65" s="1"/>
  <c r="AB36" i="65" s="1"/>
  <c r="AA35" i="65" a="1"/>
  <c r="AA35" i="65" s="1"/>
  <c r="AB35" i="65" s="1"/>
  <c r="AA34" i="65" a="1"/>
  <c r="AA34" i="65" s="1"/>
  <c r="AB34" i="65" s="1"/>
  <c r="AA33" i="65" a="1"/>
  <c r="AA33" i="65" s="1"/>
  <c r="AB33" i="65" s="1"/>
  <c r="AA32" i="65" a="1"/>
  <c r="AA32" i="65" s="1"/>
  <c r="AB32" i="65" s="1"/>
  <c r="AA31" i="65" a="1"/>
  <c r="AA31" i="65" s="1"/>
  <c r="AB31" i="65" s="1"/>
  <c r="AA30" i="65" a="1"/>
  <c r="AA30" i="65"/>
  <c r="AB30" i="65" s="1"/>
  <c r="AA29" i="65" a="1"/>
  <c r="AA29" i="65" s="1"/>
  <c r="AB29" i="65" s="1"/>
  <c r="AA28" i="65" a="1"/>
  <c r="AA28" i="65"/>
  <c r="AB28" i="65" s="1"/>
  <c r="AA27" i="65" a="1"/>
  <c r="AA27" i="65" s="1"/>
  <c r="AB27" i="65" s="1"/>
  <c r="AA26" i="65" a="1"/>
  <c r="AA26" i="65"/>
  <c r="AB26" i="65" s="1"/>
  <c r="AA25" i="65" a="1"/>
  <c r="AA25" i="65" s="1"/>
  <c r="AB25" i="65" s="1"/>
  <c r="AA24" i="65" a="1"/>
  <c r="AA24" i="65" s="1"/>
  <c r="AB24" i="65" s="1"/>
  <c r="AA23" i="65" a="1"/>
  <c r="AA23" i="65" s="1"/>
  <c r="AB23" i="65" s="1"/>
  <c r="AA22" i="65" a="1"/>
  <c r="AA22" i="65"/>
  <c r="AB22" i="65" s="1"/>
  <c r="E37" i="65" a="1"/>
  <c r="E37" i="65" s="1"/>
  <c r="F37" i="65" s="1"/>
  <c r="E36" i="65" a="1"/>
  <c r="E36" i="65" s="1"/>
  <c r="F36" i="65" s="1"/>
  <c r="E35" i="65" a="1"/>
  <c r="E35" i="65" s="1"/>
  <c r="F35" i="65" s="1"/>
  <c r="E34" i="65" a="1"/>
  <c r="E34" i="65" s="1"/>
  <c r="F34" i="65" s="1"/>
  <c r="E33" i="65" a="1"/>
  <c r="E33" i="65" s="1"/>
  <c r="F33" i="65" s="1"/>
  <c r="E32" i="65" a="1"/>
  <c r="E32" i="65"/>
  <c r="F32" i="65" s="1"/>
  <c r="E31" i="65" a="1"/>
  <c r="E31" i="65" s="1"/>
  <c r="F31" i="65" s="1"/>
  <c r="E30" i="65" a="1"/>
  <c r="E30" i="65" s="1"/>
  <c r="F30" i="65" s="1"/>
  <c r="E29" i="65" a="1"/>
  <c r="E29" i="65" s="1"/>
  <c r="F29" i="65" s="1"/>
  <c r="AF18" i="65"/>
  <c r="AF17" i="65"/>
  <c r="AD18" i="65"/>
  <c r="AD17" i="65"/>
  <c r="AD38" i="65" s="1"/>
  <c r="AB18" i="65"/>
  <c r="AB17" i="65"/>
  <c r="AB38" i="65"/>
  <c r="Z18" i="65"/>
  <c r="Z17" i="65"/>
  <c r="Z38" i="65" s="1"/>
  <c r="X18" i="65"/>
  <c r="X17" i="65"/>
  <c r="V18" i="65"/>
  <c r="V17" i="65"/>
  <c r="V38" i="65" s="1"/>
  <c r="T18" i="65"/>
  <c r="T17" i="65"/>
  <c r="R18" i="65"/>
  <c r="R17" i="65"/>
  <c r="R38" i="65" s="1"/>
  <c r="P18" i="65"/>
  <c r="P17" i="65"/>
  <c r="P38" i="65" s="1"/>
  <c r="N18" i="65"/>
  <c r="N17" i="65"/>
  <c r="N38" i="65" s="1"/>
  <c r="L18" i="65"/>
  <c r="L17" i="65"/>
  <c r="J18" i="65"/>
  <c r="J17" i="65"/>
  <c r="H18" i="65"/>
  <c r="H38" i="65" s="1"/>
  <c r="H17" i="65"/>
  <c r="H21" i="65"/>
  <c r="E28" i="65" a="1"/>
  <c r="E28" i="65"/>
  <c r="F28" i="65" s="1"/>
  <c r="E27" i="65" a="1"/>
  <c r="E27" i="65" s="1"/>
  <c r="F27" i="65" s="1"/>
  <c r="E26" i="65" a="1"/>
  <c r="E26" i="65" s="1"/>
  <c r="F26" i="65" s="1"/>
  <c r="E25" i="65" a="1"/>
  <c r="E25" i="65" s="1"/>
  <c r="F25" i="65" s="1"/>
  <c r="E24" i="65" a="1"/>
  <c r="E24" i="65" s="1"/>
  <c r="F24" i="65" s="1"/>
  <c r="E23" i="65" a="1"/>
  <c r="E23" i="65" s="1"/>
  <c r="F23" i="65" s="1"/>
  <c r="E22" i="65" a="1"/>
  <c r="E22" i="65" s="1"/>
  <c r="F22" i="65" s="1"/>
  <c r="AF21" i="65"/>
  <c r="AD21" i="65"/>
  <c r="AB21" i="65"/>
  <c r="Z21" i="65"/>
  <c r="X21" i="65"/>
  <c r="V21" i="65"/>
  <c r="T21" i="65"/>
  <c r="R21" i="65"/>
  <c r="P21" i="65"/>
  <c r="N21" i="65"/>
  <c r="L21" i="65"/>
  <c r="J21" i="65"/>
  <c r="F21" i="65"/>
  <c r="F17" i="65"/>
  <c r="F18" i="65"/>
  <c r="F38" i="65" s="1"/>
  <c r="AF38" i="65"/>
  <c r="J1" i="64"/>
  <c r="H1" i="64"/>
  <c r="C141" i="64"/>
  <c r="E141" i="64" s="1"/>
  <c r="C140" i="64"/>
  <c r="E140" i="64" s="1"/>
  <c r="C139" i="64"/>
  <c r="E139" i="64" s="1"/>
  <c r="C138" i="64"/>
  <c r="E138" i="64" s="1"/>
  <c r="C137" i="64"/>
  <c r="E137" i="64" s="1"/>
  <c r="C136" i="64"/>
  <c r="E136" i="64" s="1"/>
  <c r="C135" i="64"/>
  <c r="E135" i="64" s="1"/>
  <c r="C134" i="64"/>
  <c r="E134" i="64" s="1"/>
  <c r="C133" i="64"/>
  <c r="E133" i="64" s="1"/>
  <c r="C132" i="64"/>
  <c r="E132" i="64" s="1"/>
  <c r="C131" i="64"/>
  <c r="E131" i="64" s="1"/>
  <c r="C130" i="64"/>
  <c r="E130" i="64" s="1"/>
  <c r="C129" i="64"/>
  <c r="E129" i="64" s="1"/>
  <c r="C128" i="64"/>
  <c r="E128" i="64" s="1"/>
  <c r="C127" i="64"/>
  <c r="E127" i="64" s="1"/>
  <c r="C126" i="64"/>
  <c r="E126" i="64" s="1"/>
  <c r="C125" i="64"/>
  <c r="E125" i="64" s="1"/>
  <c r="C124" i="64"/>
  <c r="E124" i="64" s="1"/>
  <c r="C123" i="64"/>
  <c r="E123" i="64" s="1"/>
  <c r="C122" i="64"/>
  <c r="E122" i="64" s="1"/>
  <c r="C121" i="64"/>
  <c r="E121" i="64" s="1"/>
  <c r="C120" i="64"/>
  <c r="E120" i="64" s="1"/>
  <c r="C119" i="64"/>
  <c r="E119" i="64" s="1"/>
  <c r="C118" i="64"/>
  <c r="E118" i="64" s="1"/>
  <c r="C117" i="64"/>
  <c r="E117" i="64" s="1"/>
  <c r="C116" i="64"/>
  <c r="E116" i="64" s="1"/>
  <c r="C115" i="64"/>
  <c r="E115" i="64" s="1"/>
  <c r="C114" i="64"/>
  <c r="E114" i="64" s="1"/>
  <c r="C113" i="64"/>
  <c r="E113" i="64" s="1"/>
  <c r="C112" i="64"/>
  <c r="E112" i="64" s="1"/>
  <c r="C111" i="64"/>
  <c r="E111" i="64" s="1"/>
  <c r="C110" i="64"/>
  <c r="D110" i="64" s="1"/>
  <c r="C97" i="64"/>
  <c r="E97" i="64" s="1"/>
  <c r="C96" i="64"/>
  <c r="E96" i="64" s="1"/>
  <c r="C95" i="64"/>
  <c r="E95" i="64" s="1"/>
  <c r="C94" i="64"/>
  <c r="E94" i="64" s="1"/>
  <c r="C93" i="64"/>
  <c r="E93" i="64" s="1"/>
  <c r="C92" i="64"/>
  <c r="E92" i="64" s="1"/>
  <c r="C91" i="64"/>
  <c r="E91" i="64" s="1"/>
  <c r="C90" i="64"/>
  <c r="E90" i="64" s="1"/>
  <c r="C89" i="64"/>
  <c r="E89" i="64" s="1"/>
  <c r="C88" i="64"/>
  <c r="E88" i="64" s="1"/>
  <c r="C87" i="64"/>
  <c r="E87" i="64" s="1"/>
  <c r="C86" i="64"/>
  <c r="E86" i="64" s="1"/>
  <c r="C85" i="64"/>
  <c r="E85" i="64" s="1"/>
  <c r="C84" i="64"/>
  <c r="E84" i="64" s="1"/>
  <c r="C83" i="64"/>
  <c r="E83" i="64" s="1"/>
  <c r="C82" i="64"/>
  <c r="E82" i="64" s="1"/>
  <c r="C81" i="64"/>
  <c r="E81" i="64" s="1"/>
  <c r="C80" i="64"/>
  <c r="E80" i="64" s="1"/>
  <c r="C79" i="64"/>
  <c r="E79" i="64" s="1"/>
  <c r="C78" i="64"/>
  <c r="E78" i="64" s="1"/>
  <c r="C77" i="64"/>
  <c r="E77" i="64" s="1"/>
  <c r="C76" i="64"/>
  <c r="E76" i="64" s="1"/>
  <c r="C75" i="64"/>
  <c r="E75" i="64" s="1"/>
  <c r="C74" i="64"/>
  <c r="E74" i="64" s="1"/>
  <c r="C73" i="64"/>
  <c r="E73" i="64" s="1"/>
  <c r="C72" i="64"/>
  <c r="E72" i="64" s="1"/>
  <c r="C71" i="64"/>
  <c r="E71" i="64" s="1"/>
  <c r="C70" i="64"/>
  <c r="E70" i="64" s="1"/>
  <c r="C69" i="64"/>
  <c r="E69" i="64" s="1"/>
  <c r="C68" i="64"/>
  <c r="E68" i="64" s="1"/>
  <c r="C67" i="64"/>
  <c r="E67" i="64" s="1"/>
  <c r="C66" i="64"/>
  <c r="D66" i="64" s="1"/>
  <c r="C53" i="64"/>
  <c r="D53" i="64" s="1"/>
  <c r="C52" i="64"/>
  <c r="D52" i="64" s="1"/>
  <c r="C51" i="64"/>
  <c r="D51" i="64" s="1"/>
  <c r="C50" i="64"/>
  <c r="D50" i="64" s="1"/>
  <c r="C49" i="64"/>
  <c r="D49" i="64" s="1"/>
  <c r="C48" i="64"/>
  <c r="D48" i="64" s="1"/>
  <c r="C47" i="64"/>
  <c r="D47" i="64" s="1"/>
  <c r="C46" i="64"/>
  <c r="D46" i="64" s="1"/>
  <c r="C45" i="64"/>
  <c r="D45" i="64" s="1"/>
  <c r="C44" i="64"/>
  <c r="D44" i="64" s="1"/>
  <c r="C43" i="64"/>
  <c r="D43" i="64" s="1"/>
  <c r="C42" i="64"/>
  <c r="D42" i="64" s="1"/>
  <c r="C41" i="64"/>
  <c r="D41" i="64" s="1"/>
  <c r="C40" i="64"/>
  <c r="D40" i="64" s="1"/>
  <c r="C39" i="64"/>
  <c r="D39" i="64" s="1"/>
  <c r="C38" i="64"/>
  <c r="D38" i="64" s="1"/>
  <c r="C37" i="64"/>
  <c r="D37" i="64" s="1"/>
  <c r="C36" i="64"/>
  <c r="D36" i="64" s="1"/>
  <c r="C35" i="64"/>
  <c r="D35" i="64" s="1"/>
  <c r="C34" i="64"/>
  <c r="D34" i="64" s="1"/>
  <c r="C33" i="64"/>
  <c r="D33" i="64" s="1"/>
  <c r="C32" i="64"/>
  <c r="D32" i="64" s="1"/>
  <c r="C31" i="64"/>
  <c r="D31" i="64" s="1"/>
  <c r="C30" i="64"/>
  <c r="D30" i="64" s="1"/>
  <c r="C29" i="64"/>
  <c r="D29" i="64" s="1"/>
  <c r="C28" i="64"/>
  <c r="D28" i="64" s="1"/>
  <c r="C27" i="64"/>
  <c r="D27" i="64" s="1"/>
  <c r="C26" i="64"/>
  <c r="D26" i="64" s="1"/>
  <c r="C25" i="64"/>
  <c r="D25" i="64" s="1"/>
  <c r="C24" i="64"/>
  <c r="D24" i="64" s="1"/>
  <c r="C23" i="64"/>
  <c r="D23" i="64" s="1"/>
  <c r="AG20" i="62"/>
  <c r="AG38" i="62"/>
  <c r="AG37" i="62"/>
  <c r="AG36" i="62"/>
  <c r="AG35" i="62"/>
  <c r="AG34" i="62"/>
  <c r="AG33" i="62"/>
  <c r="AG32" i="62"/>
  <c r="AG31" i="62"/>
  <c r="AG30" i="62"/>
  <c r="AG29" i="62"/>
  <c r="AG28" i="62"/>
  <c r="AG27" i="62"/>
  <c r="AG26" i="62"/>
  <c r="AG25" i="62"/>
  <c r="AG24" i="62"/>
  <c r="AG23" i="62"/>
  <c r="AG22" i="62"/>
  <c r="AG21" i="62"/>
  <c r="AG19" i="62"/>
  <c r="AG18" i="62"/>
  <c r="AG17" i="62"/>
  <c r="AG16" i="62"/>
  <c r="Z38" i="62"/>
  <c r="Z37" i="62"/>
  <c r="Z36" i="62"/>
  <c r="Z35" i="62"/>
  <c r="Z34" i="62"/>
  <c r="Z33" i="62"/>
  <c r="Z32" i="62"/>
  <c r="Z31" i="62"/>
  <c r="Z30" i="62"/>
  <c r="Z29" i="62"/>
  <c r="Z28" i="62"/>
  <c r="Z27" i="62"/>
  <c r="Z26" i="62"/>
  <c r="Z25" i="62"/>
  <c r="Z24" i="62"/>
  <c r="Z23" i="62"/>
  <c r="Z22" i="62"/>
  <c r="Z21" i="62"/>
  <c r="Z20" i="62"/>
  <c r="Z19" i="62"/>
  <c r="Z18" i="62"/>
  <c r="Z17" i="62"/>
  <c r="Z16" i="62"/>
  <c r="S38" i="62"/>
  <c r="S37" i="62"/>
  <c r="S36" i="62"/>
  <c r="S35" i="62"/>
  <c r="S34" i="62"/>
  <c r="S33" i="62"/>
  <c r="S32" i="62"/>
  <c r="S31" i="62"/>
  <c r="S30" i="62"/>
  <c r="S29" i="62"/>
  <c r="S28" i="62"/>
  <c r="S27" i="62"/>
  <c r="S26" i="62"/>
  <c r="S25" i="62"/>
  <c r="S24" i="62"/>
  <c r="S23" i="62"/>
  <c r="S22" i="62"/>
  <c r="S21" i="62"/>
  <c r="S20" i="62"/>
  <c r="S19" i="62"/>
  <c r="S18" i="62"/>
  <c r="S17" i="62"/>
  <c r="S16" i="62"/>
  <c r="L17" i="62"/>
  <c r="L18" i="62"/>
  <c r="L19" i="62"/>
  <c r="L20" i="62"/>
  <c r="L21" i="62"/>
  <c r="L22" i="62"/>
  <c r="L23" i="62"/>
  <c r="L24" i="62"/>
  <c r="L25" i="62"/>
  <c r="L26" i="62"/>
  <c r="L27" i="62"/>
  <c r="L28" i="62"/>
  <c r="L29" i="62"/>
  <c r="L30" i="62"/>
  <c r="L31" i="62"/>
  <c r="L32" i="62"/>
  <c r="L33" i="62"/>
  <c r="L34" i="62"/>
  <c r="L35" i="62"/>
  <c r="L36" i="62"/>
  <c r="L37" i="62"/>
  <c r="L38" i="62"/>
  <c r="L16" i="62"/>
  <c r="E17" i="62"/>
  <c r="E18" i="62"/>
  <c r="E19" i="62"/>
  <c r="E20" i="62"/>
  <c r="E21" i="62"/>
  <c r="E22" i="62"/>
  <c r="E23" i="62"/>
  <c r="E24" i="62"/>
  <c r="E25" i="62"/>
  <c r="E26" i="62"/>
  <c r="E27" i="62"/>
  <c r="E28" i="62"/>
  <c r="E29" i="62"/>
  <c r="E30" i="62"/>
  <c r="E31" i="62"/>
  <c r="E32" i="62"/>
  <c r="E33" i="62"/>
  <c r="E34" i="62"/>
  <c r="E35" i="62"/>
  <c r="E36" i="62"/>
  <c r="E37" i="62"/>
  <c r="E38" i="62"/>
  <c r="E16" i="62"/>
  <c r="AG27" i="61"/>
  <c r="AG38" i="61"/>
  <c r="AG37" i="61"/>
  <c r="AG36" i="61"/>
  <c r="AG35" i="61"/>
  <c r="AG34" i="61"/>
  <c r="AG33" i="61"/>
  <c r="AG32" i="61"/>
  <c r="AG31" i="61"/>
  <c r="AG30" i="61"/>
  <c r="AG29" i="61"/>
  <c r="AG28" i="61"/>
  <c r="AG26" i="61"/>
  <c r="AG25" i="61"/>
  <c r="AG24" i="61"/>
  <c r="AG23" i="61"/>
  <c r="AG22" i="61"/>
  <c r="AG21" i="61"/>
  <c r="AG20" i="61"/>
  <c r="AG19" i="61"/>
  <c r="AG18" i="61"/>
  <c r="AG17" i="61"/>
  <c r="AG16" i="61"/>
  <c r="Z38" i="61"/>
  <c r="Z37" i="61"/>
  <c r="Z36" i="61"/>
  <c r="Z35" i="61"/>
  <c r="Z34" i="61"/>
  <c r="Z33" i="61"/>
  <c r="Z32" i="61"/>
  <c r="Z31" i="61"/>
  <c r="Z30" i="61"/>
  <c r="Z29" i="61"/>
  <c r="Z28" i="61"/>
  <c r="Z27" i="61"/>
  <c r="Z26" i="61"/>
  <c r="Z25" i="61"/>
  <c r="Z24" i="61"/>
  <c r="Z23" i="61"/>
  <c r="Z22" i="61"/>
  <c r="Z21" i="61"/>
  <c r="Z20" i="61"/>
  <c r="Z19" i="61"/>
  <c r="Z18" i="61"/>
  <c r="Z17" i="61"/>
  <c r="Z16" i="61"/>
  <c r="S38" i="61"/>
  <c r="S37" i="61"/>
  <c r="S36" i="61"/>
  <c r="S35" i="61"/>
  <c r="S34" i="61"/>
  <c r="S33" i="61"/>
  <c r="S32" i="61"/>
  <c r="S31" i="61"/>
  <c r="S30" i="61"/>
  <c r="S29" i="61"/>
  <c r="S28" i="61"/>
  <c r="S27" i="61"/>
  <c r="S26" i="61"/>
  <c r="S25" i="61"/>
  <c r="S24" i="61"/>
  <c r="S23" i="61"/>
  <c r="S22" i="61"/>
  <c r="S21" i="61"/>
  <c r="S20" i="61"/>
  <c r="S19" i="61"/>
  <c r="S18" i="61"/>
  <c r="S17" i="61"/>
  <c r="S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16" i="61"/>
  <c r="E17" i="61"/>
  <c r="E18" i="61"/>
  <c r="E19" i="61"/>
  <c r="E20" i="61"/>
  <c r="E21" i="61"/>
  <c r="E22" i="61"/>
  <c r="E23" i="61"/>
  <c r="E24" i="61"/>
  <c r="E25" i="61"/>
  <c r="E26" i="61"/>
  <c r="E27" i="61"/>
  <c r="E28" i="61"/>
  <c r="E29" i="61"/>
  <c r="E30" i="61"/>
  <c r="E31" i="61"/>
  <c r="E32" i="61"/>
  <c r="E33" i="61"/>
  <c r="E34" i="61"/>
  <c r="E35" i="61"/>
  <c r="E36" i="61"/>
  <c r="E37" i="61"/>
  <c r="E38" i="61"/>
  <c r="E16" i="61"/>
  <c r="AG38" i="60"/>
  <c r="AG37" i="60"/>
  <c r="AG36" i="60"/>
  <c r="AG35" i="60"/>
  <c r="AG34" i="60"/>
  <c r="AG33" i="60"/>
  <c r="AG32" i="60"/>
  <c r="AG31" i="60"/>
  <c r="AG30" i="60"/>
  <c r="AG29" i="60"/>
  <c r="AG28" i="60"/>
  <c r="AG27" i="60"/>
  <c r="AG26" i="60"/>
  <c r="AG25" i="60"/>
  <c r="AG24" i="60"/>
  <c r="AG23" i="60"/>
  <c r="AG22" i="60"/>
  <c r="AG21" i="60"/>
  <c r="AG20" i="60"/>
  <c r="AG19" i="60"/>
  <c r="AG18" i="60"/>
  <c r="AG17" i="60"/>
  <c r="AG16" i="60"/>
  <c r="Z38" i="60"/>
  <c r="Z37" i="60"/>
  <c r="Z36" i="60"/>
  <c r="Z35" i="60"/>
  <c r="Z34" i="60"/>
  <c r="Z33" i="60"/>
  <c r="Z32" i="60"/>
  <c r="Z31" i="60"/>
  <c r="Z30" i="60"/>
  <c r="Z29" i="60"/>
  <c r="Z28" i="60"/>
  <c r="Z27" i="60"/>
  <c r="Z26" i="60"/>
  <c r="Z25" i="60"/>
  <c r="Z24" i="60"/>
  <c r="Z23" i="60"/>
  <c r="Z22" i="60"/>
  <c r="Z21" i="60"/>
  <c r="Z20" i="60"/>
  <c r="Z19" i="60"/>
  <c r="Z18" i="60"/>
  <c r="Z17" i="60"/>
  <c r="Z16" i="60"/>
  <c r="S38" i="60"/>
  <c r="S37" i="60"/>
  <c r="S36" i="60"/>
  <c r="S35" i="60"/>
  <c r="S34" i="60"/>
  <c r="S33" i="60"/>
  <c r="S32" i="60"/>
  <c r="S31" i="60"/>
  <c r="S30" i="60"/>
  <c r="S29" i="60"/>
  <c r="S28" i="60"/>
  <c r="S27" i="60"/>
  <c r="S26" i="60"/>
  <c r="S25" i="60"/>
  <c r="S24" i="60"/>
  <c r="S23" i="60"/>
  <c r="S22" i="60"/>
  <c r="S21" i="60"/>
  <c r="S20" i="60"/>
  <c r="S19" i="60"/>
  <c r="S18" i="60"/>
  <c r="S17" i="60"/>
  <c r="S16" i="60"/>
  <c r="L17" i="60"/>
  <c r="L18" i="60"/>
  <c r="L19" i="60"/>
  <c r="L20" i="60"/>
  <c r="L21" i="60"/>
  <c r="L22" i="60"/>
  <c r="L23" i="60"/>
  <c r="L24" i="60"/>
  <c r="L25" i="60"/>
  <c r="L26" i="60"/>
  <c r="L27" i="60"/>
  <c r="L28" i="60"/>
  <c r="L29" i="60"/>
  <c r="L30" i="60"/>
  <c r="L31" i="60"/>
  <c r="L32" i="60"/>
  <c r="L33" i="60"/>
  <c r="L34" i="60"/>
  <c r="L35" i="60"/>
  <c r="L36" i="60"/>
  <c r="L37" i="60"/>
  <c r="L38" i="60"/>
  <c r="L16" i="60"/>
  <c r="AG38" i="59"/>
  <c r="AG37" i="59"/>
  <c r="AG36" i="59"/>
  <c r="AG35" i="59"/>
  <c r="AG34" i="59"/>
  <c r="AG33" i="59"/>
  <c r="AG32" i="59"/>
  <c r="AG31" i="59"/>
  <c r="AG30" i="59"/>
  <c r="AG29" i="59"/>
  <c r="AG28" i="59"/>
  <c r="AG27" i="59"/>
  <c r="AG26" i="59"/>
  <c r="AG25" i="59"/>
  <c r="AG24" i="59"/>
  <c r="AG23" i="59"/>
  <c r="AG22" i="59"/>
  <c r="AG21" i="59"/>
  <c r="AG20" i="59"/>
  <c r="AG19" i="59"/>
  <c r="AG18" i="59"/>
  <c r="AG17" i="59"/>
  <c r="AG16" i="59"/>
  <c r="Z38" i="59"/>
  <c r="Z37" i="59"/>
  <c r="Z36" i="59"/>
  <c r="Z35" i="59"/>
  <c r="Z34" i="59"/>
  <c r="Z33" i="59"/>
  <c r="Z32" i="59"/>
  <c r="Z31" i="59"/>
  <c r="Z30" i="59"/>
  <c r="Z29" i="59"/>
  <c r="Z28" i="59"/>
  <c r="Z27" i="59"/>
  <c r="Z26" i="59"/>
  <c r="Z25" i="59"/>
  <c r="Z24" i="59"/>
  <c r="Z23" i="59"/>
  <c r="Z22" i="59"/>
  <c r="Z21" i="59"/>
  <c r="Z20" i="59"/>
  <c r="Z19" i="59"/>
  <c r="Z18" i="59"/>
  <c r="Z17" i="59"/>
  <c r="Z16" i="59"/>
  <c r="S38" i="59"/>
  <c r="S37" i="59"/>
  <c r="S36" i="59"/>
  <c r="S35" i="59"/>
  <c r="S34" i="59"/>
  <c r="S33" i="59"/>
  <c r="S32" i="59"/>
  <c r="S31" i="59"/>
  <c r="S30" i="59"/>
  <c r="S29" i="59"/>
  <c r="S28" i="59"/>
  <c r="S27" i="59"/>
  <c r="S26" i="59"/>
  <c r="S25" i="59"/>
  <c r="S24" i="59"/>
  <c r="S23" i="59"/>
  <c r="S22" i="59"/>
  <c r="S21" i="59"/>
  <c r="S20" i="59"/>
  <c r="S19" i="59"/>
  <c r="S18" i="59"/>
  <c r="S17" i="59"/>
  <c r="S16" i="59"/>
  <c r="L17" i="59"/>
  <c r="L18" i="59"/>
  <c r="L19" i="59"/>
  <c r="L20" i="59"/>
  <c r="L21" i="59"/>
  <c r="L22" i="59"/>
  <c r="L23" i="59"/>
  <c r="L24" i="59"/>
  <c r="L25" i="59"/>
  <c r="L26" i="59"/>
  <c r="L27" i="59"/>
  <c r="L28" i="59"/>
  <c r="L29" i="59"/>
  <c r="L30" i="59"/>
  <c r="L31" i="59"/>
  <c r="L32" i="59"/>
  <c r="L33" i="59"/>
  <c r="L34" i="59"/>
  <c r="L35" i="59"/>
  <c r="L36" i="59"/>
  <c r="L37" i="59"/>
  <c r="L38" i="59"/>
  <c r="L16" i="59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16" i="58"/>
  <c r="Z38" i="58"/>
  <c r="Z37" i="58"/>
  <c r="Z36" i="58"/>
  <c r="Z35" i="58"/>
  <c r="Z34" i="58"/>
  <c r="Z33" i="58"/>
  <c r="Z32" i="58"/>
  <c r="Z31" i="58"/>
  <c r="Z30" i="58"/>
  <c r="Z29" i="58"/>
  <c r="Z28" i="58"/>
  <c r="Z27" i="58"/>
  <c r="Z26" i="58"/>
  <c r="Z25" i="58"/>
  <c r="Z24" i="58"/>
  <c r="Z23" i="58"/>
  <c r="Z22" i="58"/>
  <c r="Z21" i="58"/>
  <c r="Z20" i="58"/>
  <c r="Z19" i="58"/>
  <c r="Z18" i="58"/>
  <c r="Z17" i="58"/>
  <c r="Z16" i="58"/>
  <c r="S17" i="58"/>
  <c r="S18" i="58"/>
  <c r="S19" i="58"/>
  <c r="S20" i="58"/>
  <c r="S21" i="58"/>
  <c r="S22" i="58"/>
  <c r="S23" i="58"/>
  <c r="S24" i="58"/>
  <c r="S25" i="58"/>
  <c r="S26" i="58"/>
  <c r="S27" i="58"/>
  <c r="S28" i="58"/>
  <c r="S29" i="58"/>
  <c r="S30" i="58"/>
  <c r="S31" i="58"/>
  <c r="S32" i="58"/>
  <c r="S33" i="58"/>
  <c r="S34" i="58"/>
  <c r="S35" i="58"/>
  <c r="S36" i="58"/>
  <c r="S37" i="58"/>
  <c r="S38" i="58"/>
  <c r="S16" i="58"/>
  <c r="L17" i="58"/>
  <c r="L18" i="58"/>
  <c r="L19" i="58"/>
  <c r="L20" i="58"/>
  <c r="L21" i="58"/>
  <c r="L22" i="58"/>
  <c r="L23" i="58"/>
  <c r="L24" i="58"/>
  <c r="L25" i="58"/>
  <c r="L26" i="58"/>
  <c r="L27" i="58"/>
  <c r="L28" i="58"/>
  <c r="L29" i="58"/>
  <c r="L30" i="58"/>
  <c r="L31" i="58"/>
  <c r="L32" i="58"/>
  <c r="L33" i="58"/>
  <c r="L34" i="58"/>
  <c r="L35" i="58"/>
  <c r="L36" i="58"/>
  <c r="L37" i="58"/>
  <c r="L38" i="58"/>
  <c r="L16" i="58"/>
  <c r="AG17" i="57"/>
  <c r="AG18" i="57"/>
  <c r="AG19" i="57"/>
  <c r="AG20" i="57"/>
  <c r="AG21" i="57"/>
  <c r="AG22" i="57"/>
  <c r="AG23" i="57"/>
  <c r="AG24" i="57"/>
  <c r="AG25" i="57"/>
  <c r="AG26" i="57"/>
  <c r="AG27" i="57"/>
  <c r="AG28" i="57"/>
  <c r="AG29" i="57"/>
  <c r="AG30" i="57"/>
  <c r="AG31" i="57"/>
  <c r="AG32" i="57"/>
  <c r="AG33" i="57"/>
  <c r="AG34" i="57"/>
  <c r="AG35" i="57"/>
  <c r="AG36" i="57"/>
  <c r="AG37" i="57"/>
  <c r="AG38" i="57"/>
  <c r="AG16" i="57"/>
  <c r="Z17" i="57"/>
  <c r="Z18" i="57"/>
  <c r="Z19" i="57"/>
  <c r="Z20" i="57"/>
  <c r="Z21" i="57"/>
  <c r="Z22" i="57"/>
  <c r="Z23" i="57"/>
  <c r="Z24" i="57"/>
  <c r="Z25" i="57"/>
  <c r="Z26" i="57"/>
  <c r="Z27" i="57"/>
  <c r="Z28" i="57"/>
  <c r="Z29" i="57"/>
  <c r="Z30" i="57"/>
  <c r="Z31" i="57"/>
  <c r="Z32" i="57"/>
  <c r="Z33" i="57"/>
  <c r="Z34" i="57"/>
  <c r="Z35" i="57"/>
  <c r="Z36" i="57"/>
  <c r="Z37" i="57"/>
  <c r="Z38" i="57"/>
  <c r="Z16" i="57"/>
  <c r="S23" i="57"/>
  <c r="S17" i="57"/>
  <c r="S18" i="57"/>
  <c r="S19" i="57"/>
  <c r="S20" i="57"/>
  <c r="S21" i="57"/>
  <c r="S22" i="57"/>
  <c r="S24" i="57"/>
  <c r="S25" i="57"/>
  <c r="S26" i="57"/>
  <c r="S27" i="57"/>
  <c r="S28" i="57"/>
  <c r="S29" i="57"/>
  <c r="S30" i="57"/>
  <c r="S31" i="57"/>
  <c r="S32" i="57"/>
  <c r="S33" i="57"/>
  <c r="S34" i="57"/>
  <c r="S35" i="57"/>
  <c r="S36" i="57"/>
  <c r="S37" i="57"/>
  <c r="S38" i="57"/>
  <c r="S16" i="57"/>
  <c r="L17" i="57"/>
  <c r="L18" i="57"/>
  <c r="L19" i="57"/>
  <c r="L20" i="57"/>
  <c r="L21" i="57"/>
  <c r="L22" i="57"/>
  <c r="L23" i="57"/>
  <c r="L24" i="57"/>
  <c r="L25" i="57"/>
  <c r="L26" i="57"/>
  <c r="L27" i="57"/>
  <c r="L28" i="57"/>
  <c r="L29" i="57"/>
  <c r="L30" i="57"/>
  <c r="L31" i="57"/>
  <c r="L32" i="57"/>
  <c r="L33" i="57"/>
  <c r="L34" i="57"/>
  <c r="L35" i="57"/>
  <c r="L36" i="57"/>
  <c r="L37" i="57"/>
  <c r="L38" i="57"/>
  <c r="L16" i="57"/>
  <c r="S17" i="56"/>
  <c r="S18" i="56"/>
  <c r="S19" i="56"/>
  <c r="S20" i="56"/>
  <c r="S21" i="56"/>
  <c r="S22" i="56"/>
  <c r="S23" i="56"/>
  <c r="S24" i="56"/>
  <c r="S25" i="56"/>
  <c r="S26" i="56"/>
  <c r="S27" i="56"/>
  <c r="S28" i="56"/>
  <c r="S29" i="56"/>
  <c r="S30" i="56"/>
  <c r="S31" i="56"/>
  <c r="S32" i="56"/>
  <c r="S33" i="56"/>
  <c r="S34" i="56"/>
  <c r="S35" i="56"/>
  <c r="S36" i="56"/>
  <c r="S37" i="56"/>
  <c r="S38" i="56"/>
  <c r="Z17" i="56"/>
  <c r="Z18" i="56"/>
  <c r="Z19" i="56"/>
  <c r="Z20" i="56"/>
  <c r="Z21" i="56"/>
  <c r="Z22" i="56"/>
  <c r="Z23" i="56"/>
  <c r="Z24" i="56"/>
  <c r="Z25" i="56"/>
  <c r="Z26" i="56"/>
  <c r="Z27" i="56"/>
  <c r="Z28" i="56"/>
  <c r="Z29" i="56"/>
  <c r="Z30" i="56"/>
  <c r="Z31" i="56"/>
  <c r="Z32" i="56"/>
  <c r="Z33" i="56"/>
  <c r="Z34" i="56"/>
  <c r="Z35" i="56"/>
  <c r="Z36" i="56"/>
  <c r="Z37" i="56"/>
  <c r="Z38" i="56"/>
  <c r="AG17" i="56"/>
  <c r="AG18" i="56"/>
  <c r="AG19" i="56"/>
  <c r="AG20" i="56"/>
  <c r="AG21" i="56"/>
  <c r="AG22" i="56"/>
  <c r="AG23" i="56"/>
  <c r="AG24" i="56"/>
  <c r="AG25" i="56"/>
  <c r="AG26" i="56"/>
  <c r="AG27" i="56"/>
  <c r="AG28" i="56"/>
  <c r="AG29" i="56"/>
  <c r="AG30" i="56"/>
  <c r="AG31" i="56"/>
  <c r="AG32" i="56"/>
  <c r="AG33" i="56"/>
  <c r="AG34" i="56"/>
  <c r="AG35" i="56"/>
  <c r="AG36" i="56"/>
  <c r="AG37" i="56"/>
  <c r="AG38" i="56"/>
  <c r="AG16" i="56"/>
  <c r="Z16" i="56"/>
  <c r="S16" i="56"/>
  <c r="L17" i="56"/>
  <c r="L18" i="56"/>
  <c r="L19" i="56"/>
  <c r="L20" i="56"/>
  <c r="L21" i="56"/>
  <c r="L22" i="56"/>
  <c r="L23" i="56"/>
  <c r="L24" i="56"/>
  <c r="L25" i="56"/>
  <c r="L26" i="56"/>
  <c r="L27" i="56"/>
  <c r="L28" i="56"/>
  <c r="L29" i="56"/>
  <c r="L30" i="56"/>
  <c r="L31" i="56"/>
  <c r="L32" i="56"/>
  <c r="L33" i="56"/>
  <c r="L34" i="56"/>
  <c r="L35" i="56"/>
  <c r="L36" i="56"/>
  <c r="L37" i="56"/>
  <c r="L38" i="56"/>
  <c r="L16" i="56"/>
  <c r="AG24" i="55"/>
  <c r="AG17" i="55"/>
  <c r="AG18" i="55"/>
  <c r="AG19" i="55"/>
  <c r="AG20" i="55"/>
  <c r="AG21" i="55"/>
  <c r="AG22" i="55"/>
  <c r="AG23" i="55"/>
  <c r="AG25" i="55"/>
  <c r="AG26" i="55"/>
  <c r="AG27" i="55"/>
  <c r="AG28" i="55"/>
  <c r="AG29" i="55"/>
  <c r="AG30" i="55"/>
  <c r="AG31" i="55"/>
  <c r="AG32" i="55"/>
  <c r="AG33" i="55"/>
  <c r="AG34" i="55"/>
  <c r="AG35" i="55"/>
  <c r="AG36" i="55"/>
  <c r="AG37" i="55"/>
  <c r="AG38" i="55"/>
  <c r="Z17" i="55"/>
  <c r="Z18" i="55"/>
  <c r="Z19" i="55"/>
  <c r="Z20" i="55"/>
  <c r="Z21" i="55"/>
  <c r="Z22" i="55"/>
  <c r="Z23" i="55"/>
  <c r="Z24" i="55"/>
  <c r="Z25" i="55"/>
  <c r="Z26" i="55"/>
  <c r="Z27" i="55"/>
  <c r="Z28" i="55"/>
  <c r="Z29" i="55"/>
  <c r="Z30" i="55"/>
  <c r="Z31" i="55"/>
  <c r="Z32" i="55"/>
  <c r="Z33" i="55"/>
  <c r="Z34" i="55"/>
  <c r="Z35" i="55"/>
  <c r="Z36" i="55"/>
  <c r="Z37" i="55"/>
  <c r="Z38" i="55"/>
  <c r="S17" i="55"/>
  <c r="S18" i="55"/>
  <c r="S19" i="55"/>
  <c r="S20" i="55"/>
  <c r="S21" i="55"/>
  <c r="S22" i="55"/>
  <c r="S23" i="55"/>
  <c r="S24" i="55"/>
  <c r="S25" i="55"/>
  <c r="S26" i="55"/>
  <c r="S27" i="55"/>
  <c r="S28" i="55"/>
  <c r="S29" i="55"/>
  <c r="S30" i="55"/>
  <c r="S31" i="55"/>
  <c r="S32" i="55"/>
  <c r="S33" i="55"/>
  <c r="S34" i="55"/>
  <c r="S35" i="55"/>
  <c r="S36" i="55"/>
  <c r="S37" i="55"/>
  <c r="S38" i="55"/>
  <c r="AG16" i="55"/>
  <c r="Z16" i="55"/>
  <c r="S16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33" i="55"/>
  <c r="L34" i="55"/>
  <c r="L35" i="55"/>
  <c r="L36" i="55"/>
  <c r="L37" i="55"/>
  <c r="L38" i="55"/>
  <c r="L16" i="55"/>
  <c r="Z17" i="19"/>
  <c r="Z18" i="19"/>
  <c r="Z19" i="19"/>
  <c r="Z20" i="19"/>
  <c r="Z21" i="19"/>
  <c r="Z22" i="19"/>
  <c r="Z23" i="19"/>
  <c r="Z24" i="19"/>
  <c r="Z25" i="19"/>
  <c r="Z26" i="19"/>
  <c r="Z27" i="19"/>
  <c r="Z28" i="19"/>
  <c r="Z29" i="19"/>
  <c r="Z30" i="19"/>
  <c r="Z31" i="19"/>
  <c r="Z32" i="19"/>
  <c r="Z33" i="19"/>
  <c r="Z34" i="19"/>
  <c r="Z35" i="19"/>
  <c r="Z36" i="19"/>
  <c r="Z37" i="19"/>
  <c r="Z38" i="19"/>
  <c r="AG17" i="19"/>
  <c r="AG18" i="19"/>
  <c r="AG19" i="19"/>
  <c r="AG20" i="19"/>
  <c r="AG21" i="19"/>
  <c r="AG22" i="19"/>
  <c r="AG23" i="19"/>
  <c r="AG24" i="19"/>
  <c r="AG25" i="19"/>
  <c r="AG26" i="19"/>
  <c r="AG27" i="19"/>
  <c r="AG28" i="19"/>
  <c r="AG29" i="19"/>
  <c r="AG30" i="19"/>
  <c r="AG31" i="19"/>
  <c r="AG32" i="19"/>
  <c r="AG33" i="19"/>
  <c r="AG34" i="19"/>
  <c r="AG35" i="19"/>
  <c r="AG36" i="19"/>
  <c r="AG37" i="19"/>
  <c r="AG38" i="19"/>
  <c r="AG16" i="19"/>
  <c r="Z16" i="19"/>
  <c r="S17" i="19"/>
  <c r="S18" i="19"/>
  <c r="S19" i="19"/>
  <c r="S20" i="19"/>
  <c r="S21" i="19"/>
  <c r="S22" i="19"/>
  <c r="S23" i="19"/>
  <c r="S24" i="19"/>
  <c r="S25" i="19"/>
  <c r="S26" i="19"/>
  <c r="S27" i="19"/>
  <c r="S28" i="19"/>
  <c r="S29" i="19"/>
  <c r="S30" i="19"/>
  <c r="S31" i="19"/>
  <c r="S32" i="19"/>
  <c r="S33" i="19"/>
  <c r="S34" i="19"/>
  <c r="S35" i="19"/>
  <c r="S36" i="19"/>
  <c r="S37" i="19"/>
  <c r="S38" i="19"/>
  <c r="S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16" i="19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E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E101" i="6"/>
  <c r="E102" i="6"/>
  <c r="AK62" i="6"/>
  <c r="F62" i="6" s="1"/>
  <c r="AK67" i="6"/>
  <c r="AL67" i="6" s="1"/>
  <c r="AK68" i="6"/>
  <c r="AL68" i="6" s="1"/>
  <c r="AK69" i="6"/>
  <c r="AL69" i="6"/>
  <c r="AK70" i="6"/>
  <c r="AL70" i="6" s="1"/>
  <c r="F70" i="6"/>
  <c r="AK71" i="6"/>
  <c r="AL71" i="6" s="1"/>
  <c r="AK72" i="6"/>
  <c r="AL72" i="6" s="1"/>
  <c r="F72" i="6"/>
  <c r="AK73" i="6"/>
  <c r="AL73" i="6"/>
  <c r="AK74" i="6"/>
  <c r="F74" i="6"/>
  <c r="AK75" i="6"/>
  <c r="F75" i="6" s="1"/>
  <c r="AK76" i="6"/>
  <c r="F76" i="6"/>
  <c r="AK77" i="6"/>
  <c r="F77" i="6"/>
  <c r="AK78" i="6"/>
  <c r="F78" i="6"/>
  <c r="AK79" i="6"/>
  <c r="F79" i="6" s="1"/>
  <c r="AK80" i="6"/>
  <c r="F80" i="6"/>
  <c r="AK81" i="6"/>
  <c r="F81" i="6"/>
  <c r="AK82" i="6"/>
  <c r="F82" i="6"/>
  <c r="AK83" i="6"/>
  <c r="F83" i="6" s="1"/>
  <c r="AK84" i="6"/>
  <c r="F84" i="6"/>
  <c r="AK85" i="6"/>
  <c r="F85" i="6"/>
  <c r="AK86" i="6"/>
  <c r="F86" i="6"/>
  <c r="AK87" i="6"/>
  <c r="F87" i="6" s="1"/>
  <c r="AK88" i="6"/>
  <c r="F88" i="6"/>
  <c r="AK89" i="6"/>
  <c r="F89" i="6"/>
  <c r="AK90" i="6"/>
  <c r="F90" i="6"/>
  <c r="AK91" i="6"/>
  <c r="F91" i="6" s="1"/>
  <c r="AK92" i="6"/>
  <c r="F92" i="6"/>
  <c r="AK93" i="6"/>
  <c r="F93" i="6"/>
  <c r="AK94" i="6"/>
  <c r="F94" i="6"/>
  <c r="AK95" i="6"/>
  <c r="F95" i="6" s="1"/>
  <c r="AK96" i="6"/>
  <c r="F96" i="6"/>
  <c r="AK97" i="6"/>
  <c r="F97" i="6"/>
  <c r="AK98" i="6"/>
  <c r="F98" i="6"/>
  <c r="AK99" i="6"/>
  <c r="F99" i="6" s="1"/>
  <c r="AK100" i="6"/>
  <c r="F100" i="6"/>
  <c r="AK66" i="6"/>
  <c r="F68" i="6"/>
  <c r="J39" i="14"/>
  <c r="I43" i="14"/>
  <c r="L31" i="5"/>
  <c r="AG31" i="5"/>
  <c r="Z31" i="5"/>
  <c r="S31" i="5"/>
  <c r="O36" i="3"/>
  <c r="C99" i="3"/>
  <c r="AJ66" i="6"/>
  <c r="F31" i="8"/>
  <c r="O40" i="3"/>
  <c r="AJ67" i="6"/>
  <c r="AJ68" i="6"/>
  <c r="AJ69" i="6"/>
  <c r="AJ70" i="6"/>
  <c r="AJ71" i="6"/>
  <c r="AJ72" i="6"/>
  <c r="AJ73" i="6"/>
  <c r="AJ74" i="6"/>
  <c r="AJ75" i="6"/>
  <c r="AJ76" i="6"/>
  <c r="AJ77" i="6"/>
  <c r="AJ78" i="6"/>
  <c r="AJ79" i="6"/>
  <c r="AJ80" i="6"/>
  <c r="AJ81" i="6"/>
  <c r="AJ82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J97" i="6"/>
  <c r="AJ98" i="6"/>
  <c r="AJ99" i="6"/>
  <c r="AJ100" i="6"/>
  <c r="G104" i="4"/>
  <c r="G105" i="4"/>
  <c r="G106" i="4"/>
  <c r="G107" i="4"/>
  <c r="G108" i="4"/>
  <c r="G109" i="4"/>
  <c r="G110" i="4"/>
  <c r="G111" i="4"/>
  <c r="G112" i="4"/>
  <c r="G113" i="4"/>
  <c r="G114" i="4"/>
  <c r="G103" i="4"/>
  <c r="D69" i="4"/>
  <c r="E69" i="4"/>
  <c r="F69" i="4"/>
  <c r="G69" i="4"/>
  <c r="C69" i="4"/>
  <c r="B108" i="3"/>
  <c r="B107" i="3"/>
  <c r="B106" i="3"/>
  <c r="B105" i="3"/>
  <c r="B104" i="3"/>
  <c r="B103" i="3"/>
  <c r="B9" i="7"/>
  <c r="B13" i="7"/>
  <c r="M7" i="7"/>
  <c r="M8" i="7"/>
  <c r="M9" i="7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G1" i="12"/>
  <c r="I1" i="12" s="1"/>
  <c r="AH67" i="6"/>
  <c r="AI67" i="6" s="1"/>
  <c r="AH68" i="6"/>
  <c r="AI68" i="6" s="1"/>
  <c r="AH69" i="6"/>
  <c r="AI69" i="6" s="1"/>
  <c r="AH70" i="6"/>
  <c r="AI70" i="6" s="1"/>
  <c r="AH71" i="6"/>
  <c r="AI71" i="6" s="1"/>
  <c r="AH72" i="6"/>
  <c r="AI72" i="6" s="1"/>
  <c r="AH73" i="6"/>
  <c r="AI73" i="6" s="1"/>
  <c r="AH74" i="6"/>
  <c r="AI74" i="6" s="1"/>
  <c r="AH75" i="6"/>
  <c r="AI75" i="6" s="1"/>
  <c r="AH76" i="6"/>
  <c r="AI76" i="6" s="1"/>
  <c r="AH77" i="6"/>
  <c r="AI77" i="6" s="1"/>
  <c r="AH78" i="6"/>
  <c r="AI78" i="6" s="1"/>
  <c r="AH79" i="6"/>
  <c r="AI79" i="6" s="1"/>
  <c r="AH80" i="6"/>
  <c r="AI80" i="6" s="1"/>
  <c r="AH81" i="6"/>
  <c r="AI81" i="6" s="1"/>
  <c r="AH82" i="6"/>
  <c r="AI82" i="6" s="1"/>
  <c r="AH83" i="6"/>
  <c r="AI83" i="6" s="1"/>
  <c r="AH84" i="6"/>
  <c r="AI84" i="6" s="1"/>
  <c r="AH85" i="6"/>
  <c r="AI85" i="6" s="1"/>
  <c r="AH86" i="6"/>
  <c r="AI86" i="6" s="1"/>
  <c r="AH87" i="6"/>
  <c r="AI87" i="6" s="1"/>
  <c r="AH88" i="6"/>
  <c r="AI88" i="6" s="1"/>
  <c r="AH89" i="6"/>
  <c r="AI89" i="6" s="1"/>
  <c r="AH90" i="6"/>
  <c r="AI90" i="6" s="1"/>
  <c r="AH91" i="6"/>
  <c r="AI91" i="6" s="1"/>
  <c r="AH92" i="6"/>
  <c r="AI92" i="6" s="1"/>
  <c r="AH93" i="6"/>
  <c r="AI93" i="6" s="1"/>
  <c r="AH94" i="6"/>
  <c r="AI94" i="6" s="1"/>
  <c r="AH95" i="6"/>
  <c r="AI95" i="6" s="1"/>
  <c r="AH96" i="6"/>
  <c r="AI96" i="6" s="1"/>
  <c r="AH97" i="6"/>
  <c r="AI97" i="6" s="1"/>
  <c r="AH98" i="6"/>
  <c r="AI98" i="6" s="1"/>
  <c r="AH99" i="6"/>
  <c r="AI99" i="6" s="1"/>
  <c r="AH100" i="6"/>
  <c r="AI100" i="6" s="1"/>
  <c r="AH66" i="6"/>
  <c r="AI66" i="6" s="1"/>
  <c r="J9" i="5"/>
  <c r="I44" i="14"/>
  <c r="I45" i="14"/>
  <c r="I46" i="14"/>
  <c r="I47" i="14"/>
  <c r="I48" i="14"/>
  <c r="I49" i="14"/>
  <c r="I50" i="14"/>
  <c r="K39" i="14" s="1"/>
  <c r="V39" i="14" s="1"/>
  <c r="I40" i="14"/>
  <c r="I42" i="14"/>
  <c r="AH62" i="6"/>
  <c r="AH63" i="6"/>
  <c r="J1" i="18"/>
  <c r="H1" i="18"/>
  <c r="K64" i="6"/>
  <c r="M64" i="6"/>
  <c r="O64" i="6"/>
  <c r="Q64" i="6"/>
  <c r="S64" i="6"/>
  <c r="U64" i="6"/>
  <c r="W64" i="6"/>
  <c r="Y64" i="6"/>
  <c r="AA64" i="6"/>
  <c r="AC64" i="6"/>
  <c r="AE64" i="6"/>
  <c r="AG64" i="6"/>
  <c r="S32" i="5"/>
  <c r="L32" i="5"/>
  <c r="S33" i="5"/>
  <c r="J1" i="17"/>
  <c r="H1" i="17"/>
  <c r="K1" i="16"/>
  <c r="I1" i="16"/>
  <c r="D80" i="14"/>
  <c r="O38" i="3"/>
  <c r="O39" i="3"/>
  <c r="J10" i="5"/>
  <c r="J11" i="5"/>
  <c r="J40" i="14"/>
  <c r="J41" i="14"/>
  <c r="J42" i="14"/>
  <c r="J43" i="14"/>
  <c r="J44" i="14"/>
  <c r="J45" i="14"/>
  <c r="J46" i="14"/>
  <c r="J47" i="14"/>
  <c r="J48" i="14"/>
  <c r="J49" i="14"/>
  <c r="J50" i="14"/>
  <c r="H51" i="14"/>
  <c r="G51" i="14"/>
  <c r="F51" i="14"/>
  <c r="B99" i="3"/>
  <c r="J1" i="14"/>
  <c r="K1" i="15"/>
  <c r="I1" i="15"/>
  <c r="C97" i="3"/>
  <c r="B102" i="3"/>
  <c r="B98" i="3"/>
  <c r="B100" i="3"/>
  <c r="B101" i="3"/>
  <c r="B97" i="3"/>
  <c r="K1" i="5"/>
  <c r="R174" i="4"/>
  <c r="R173" i="4"/>
  <c r="R172" i="4"/>
  <c r="R171" i="4"/>
  <c r="R170" i="4"/>
  <c r="R123" i="4"/>
  <c r="R124" i="4"/>
  <c r="R125" i="4"/>
  <c r="R126" i="4"/>
  <c r="R127" i="4"/>
  <c r="R128" i="4"/>
  <c r="G77" i="4"/>
  <c r="C77" i="4"/>
  <c r="G68" i="4"/>
  <c r="G70" i="4"/>
  <c r="R151" i="4"/>
  <c r="J1" i="9"/>
  <c r="H1" i="9"/>
  <c r="K1" i="8"/>
  <c r="I1" i="8"/>
  <c r="K1" i="7"/>
  <c r="I1" i="7"/>
  <c r="J1" i="6"/>
  <c r="H1" i="6"/>
  <c r="I1" i="5"/>
  <c r="J1" i="4"/>
  <c r="H1" i="4"/>
  <c r="D77" i="4"/>
  <c r="E77" i="4"/>
  <c r="F77" i="4"/>
  <c r="I1" i="3"/>
  <c r="G1" i="3"/>
  <c r="R122" i="4"/>
  <c r="O37" i="3"/>
  <c r="F70" i="4"/>
  <c r="E70" i="4"/>
  <c r="D70" i="4"/>
  <c r="C70" i="4"/>
  <c r="F68" i="4"/>
  <c r="E68" i="4"/>
  <c r="D68" i="4"/>
  <c r="C68" i="4"/>
  <c r="L33" i="5"/>
  <c r="L34" i="5"/>
  <c r="S34" i="5"/>
  <c r="S35" i="5"/>
  <c r="L35" i="5"/>
  <c r="L36" i="5"/>
  <c r="S36" i="5"/>
  <c r="S37" i="5"/>
  <c r="L37" i="5"/>
  <c r="L38" i="5"/>
  <c r="S38" i="5"/>
  <c r="S39" i="5"/>
  <c r="L39" i="5"/>
  <c r="L40" i="5"/>
  <c r="S40" i="5"/>
  <c r="S41" i="5"/>
  <c r="L41" i="5"/>
  <c r="L42" i="5"/>
  <c r="S42" i="5"/>
  <c r="S43" i="5"/>
  <c r="L43" i="5"/>
  <c r="L44" i="5"/>
  <c r="S44" i="5"/>
  <c r="S45" i="5"/>
  <c r="L45" i="5"/>
  <c r="L46" i="5"/>
  <c r="S46" i="5"/>
  <c r="S47" i="5"/>
  <c r="L47" i="5"/>
  <c r="L48" i="5"/>
  <c r="S48" i="5"/>
  <c r="S49" i="5"/>
  <c r="L49" i="5"/>
  <c r="L50" i="5"/>
  <c r="S50" i="5"/>
  <c r="S51" i="5"/>
  <c r="L51" i="5"/>
  <c r="L52" i="5"/>
  <c r="L53" i="5"/>
  <c r="S52" i="5"/>
  <c r="S53" i="5"/>
  <c r="D111" i="64"/>
  <c r="E110" i="64"/>
  <c r="D112" i="64"/>
  <c r="D114" i="64"/>
  <c r="D116" i="64"/>
  <c r="D122" i="64"/>
  <c r="D124" i="64"/>
  <c r="D126" i="64"/>
  <c r="D128" i="64"/>
  <c r="D130" i="64"/>
  <c r="D132" i="64"/>
  <c r="D138" i="64"/>
  <c r="D140" i="64"/>
  <c r="E66" i="64"/>
  <c r="D68" i="64"/>
  <c r="D70" i="64"/>
  <c r="D72" i="64"/>
  <c r="D78" i="64"/>
  <c r="D80" i="64"/>
  <c r="D82" i="64"/>
  <c r="D84" i="64"/>
  <c r="D86" i="64"/>
  <c r="D88" i="64"/>
  <c r="D94" i="64"/>
  <c r="D96" i="64"/>
  <c r="E22" i="64"/>
  <c r="D22" i="64"/>
  <c r="E24" i="64"/>
  <c r="E26" i="64"/>
  <c r="E30" i="64"/>
  <c r="E32" i="64"/>
  <c r="E34" i="64"/>
  <c r="E36" i="64"/>
  <c r="E38" i="64"/>
  <c r="E40" i="64"/>
  <c r="E42" i="64"/>
  <c r="E46" i="64"/>
  <c r="E48" i="64"/>
  <c r="E50" i="64"/>
  <c r="E52" i="64"/>
  <c r="F73" i="6"/>
  <c r="F71" i="6"/>
  <c r="F69" i="6"/>
  <c r="G33" i="79" l="1"/>
  <c r="G41" i="79"/>
  <c r="G49" i="79"/>
  <c r="G25" i="79"/>
  <c r="G54" i="79"/>
  <c r="G52" i="79"/>
  <c r="G50" i="79"/>
  <c r="G48" i="79"/>
  <c r="G46" i="79"/>
  <c r="G44" i="79"/>
  <c r="G42" i="79"/>
  <c r="G40" i="79"/>
  <c r="G38" i="79"/>
  <c r="G36" i="79"/>
  <c r="G34" i="79"/>
  <c r="G32" i="79"/>
  <c r="G30" i="79"/>
  <c r="G28" i="79"/>
  <c r="G29" i="79"/>
  <c r="G37" i="79"/>
  <c r="G45" i="79"/>
  <c r="G53" i="79"/>
  <c r="AH18" i="76"/>
  <c r="G48" i="78"/>
  <c r="G32" i="78"/>
  <c r="AL22" i="78"/>
  <c r="AL21" i="79"/>
  <c r="AH18" i="80"/>
  <c r="G30" i="81"/>
  <c r="G38" i="81"/>
  <c r="G46" i="81"/>
  <c r="G54" i="81"/>
  <c r="T38" i="65"/>
  <c r="G30" i="73"/>
  <c r="G37" i="73"/>
  <c r="G46" i="73"/>
  <c r="G53" i="73"/>
  <c r="G20" i="81"/>
  <c r="G35" i="81"/>
  <c r="G43" i="81"/>
  <c r="G51" i="81"/>
  <c r="F25" i="77"/>
  <c r="AL26" i="73"/>
  <c r="AL20" i="74"/>
  <c r="AL22" i="75"/>
  <c r="G29" i="75"/>
  <c r="G37" i="75"/>
  <c r="G45" i="75"/>
  <c r="G53" i="75"/>
  <c r="AL26" i="77"/>
  <c r="G32" i="77"/>
  <c r="G40" i="77"/>
  <c r="G48" i="77"/>
  <c r="G44" i="78"/>
  <c r="G28" i="78"/>
  <c r="AL25" i="78"/>
  <c r="F23" i="77"/>
  <c r="G41" i="73"/>
  <c r="G27" i="74"/>
  <c r="G32" i="75"/>
  <c r="G40" i="75"/>
  <c r="G48" i="75"/>
  <c r="G35" i="77"/>
  <c r="G43" i="77"/>
  <c r="F24" i="78"/>
  <c r="G42" i="78"/>
  <c r="G24" i="78"/>
  <c r="AL27" i="81"/>
  <c r="G53" i="81"/>
  <c r="G25" i="75"/>
  <c r="G35" i="75"/>
  <c r="G43" i="75"/>
  <c r="G51" i="75"/>
  <c r="G35" i="76"/>
  <c r="G43" i="76"/>
  <c r="G51" i="76"/>
  <c r="G40" i="78"/>
  <c r="G20" i="78"/>
  <c r="G26" i="78"/>
  <c r="G21" i="79"/>
  <c r="G26" i="79"/>
  <c r="G30" i="80"/>
  <c r="G24" i="81"/>
  <c r="G34" i="81"/>
  <c r="G42" i="81"/>
  <c r="D76" i="64"/>
  <c r="D120" i="64"/>
  <c r="F21" i="73"/>
  <c r="G29" i="73"/>
  <c r="G45" i="73"/>
  <c r="G20" i="75"/>
  <c r="G30" i="75"/>
  <c r="G38" i="75"/>
  <c r="G46" i="75"/>
  <c r="G54" i="75"/>
  <c r="G22" i="76"/>
  <c r="G22" i="77"/>
  <c r="G24" i="77"/>
  <c r="G33" i="77"/>
  <c r="G41" i="77"/>
  <c r="G38" i="78"/>
  <c r="G20" i="80"/>
  <c r="G31" i="81"/>
  <c r="G39" i="81"/>
  <c r="G47" i="81"/>
  <c r="D92" i="64"/>
  <c r="D136" i="64"/>
  <c r="E44" i="64"/>
  <c r="E28" i="64"/>
  <c r="D90" i="64"/>
  <c r="D74" i="64"/>
  <c r="D134" i="64"/>
  <c r="D118" i="64"/>
  <c r="AH64" i="6"/>
  <c r="X38" i="65"/>
  <c r="G20" i="74"/>
  <c r="G22" i="74"/>
  <c r="G32" i="74"/>
  <c r="G40" i="74"/>
  <c r="G48" i="74"/>
  <c r="G22" i="75"/>
  <c r="G24" i="75"/>
  <c r="G33" i="75"/>
  <c r="G41" i="75"/>
  <c r="G49" i="75"/>
  <c r="G29" i="76"/>
  <c r="G37" i="76"/>
  <c r="G45" i="76"/>
  <c r="G53" i="76"/>
  <c r="G28" i="77"/>
  <c r="G36" i="77"/>
  <c r="G44" i="77"/>
  <c r="D21" i="65"/>
  <c r="L38" i="65"/>
  <c r="F27" i="74"/>
  <c r="G33" i="73"/>
  <c r="G49" i="73"/>
  <c r="G28" i="75"/>
  <c r="G36" i="75"/>
  <c r="G44" i="75"/>
  <c r="G52" i="75"/>
  <c r="G26" i="76"/>
  <c r="G31" i="77"/>
  <c r="G39" i="77"/>
  <c r="G47" i="77"/>
  <c r="G50" i="78"/>
  <c r="T90" i="3"/>
  <c r="C107" i="3" s="1"/>
  <c r="T88" i="3"/>
  <c r="C105" i="3" s="1"/>
  <c r="T86" i="3"/>
  <c r="C103" i="3" s="1"/>
  <c r="T84" i="3"/>
  <c r="C101" i="3" s="1"/>
  <c r="T91" i="3"/>
  <c r="C108" i="3" s="1"/>
  <c r="T89" i="3"/>
  <c r="C106" i="3" s="1"/>
  <c r="T87" i="3"/>
  <c r="C104" i="3" s="1"/>
  <c r="T85" i="3"/>
  <c r="C102" i="3" s="1"/>
  <c r="T83" i="3"/>
  <c r="C100" i="3" s="1"/>
  <c r="T39" i="14"/>
  <c r="J51" i="14"/>
  <c r="K46" i="14"/>
  <c r="P41" i="14" s="1"/>
  <c r="G22" i="73"/>
  <c r="G28" i="73"/>
  <c r="G31" i="73"/>
  <c r="G32" i="73"/>
  <c r="G35" i="73"/>
  <c r="G36" i="73"/>
  <c r="G39" i="73"/>
  <c r="G40" i="73"/>
  <c r="G43" i="73"/>
  <c r="G44" i="73"/>
  <c r="G47" i="73"/>
  <c r="G48" i="73"/>
  <c r="G52" i="73"/>
  <c r="K40" i="14"/>
  <c r="V40" i="14" s="1"/>
  <c r="G21" i="75"/>
  <c r="G21" i="77"/>
  <c r="G25" i="77"/>
  <c r="G49" i="77"/>
  <c r="G50" i="77"/>
  <c r="G51" i="77"/>
  <c r="G52" i="77"/>
  <c r="G53" i="77"/>
  <c r="AL23" i="79"/>
  <c r="G23" i="79"/>
  <c r="F23" i="79"/>
  <c r="AL24" i="79"/>
  <c r="F24" i="79"/>
  <c r="AL21" i="80"/>
  <c r="G21" i="80"/>
  <c r="AL22" i="80"/>
  <c r="F22" i="80"/>
  <c r="G33" i="80"/>
  <c r="F35" i="80"/>
  <c r="G35" i="80"/>
  <c r="F37" i="80"/>
  <c r="G37" i="80"/>
  <c r="F39" i="80"/>
  <c r="G39" i="80"/>
  <c r="F41" i="80"/>
  <c r="G41" i="80"/>
  <c r="F43" i="80"/>
  <c r="G43" i="80"/>
  <c r="F45" i="80"/>
  <c r="G45" i="80"/>
  <c r="F47" i="80"/>
  <c r="G47" i="80"/>
  <c r="F49" i="80"/>
  <c r="G49" i="80"/>
  <c r="F51" i="80"/>
  <c r="G51" i="80"/>
  <c r="F53" i="80"/>
  <c r="G53" i="80"/>
  <c r="AL26" i="81"/>
  <c r="F26" i="81"/>
  <c r="G26" i="81"/>
  <c r="F27" i="73"/>
  <c r="F23" i="73"/>
  <c r="F25" i="74"/>
  <c r="F21" i="74"/>
  <c r="G20" i="73"/>
  <c r="G21" i="73"/>
  <c r="G23" i="73"/>
  <c r="G25" i="73"/>
  <c r="G26" i="73"/>
  <c r="G27" i="73"/>
  <c r="G21" i="74"/>
  <c r="F22" i="74"/>
  <c r="G25" i="74"/>
  <c r="F26" i="74"/>
  <c r="F20" i="75"/>
  <c r="G23" i="75"/>
  <c r="F24" i="75"/>
  <c r="G27" i="75"/>
  <c r="G21" i="76"/>
  <c r="F22" i="76"/>
  <c r="G25" i="76"/>
  <c r="F26" i="76"/>
  <c r="F20" i="77"/>
  <c r="G23" i="77"/>
  <c r="F24" i="77"/>
  <c r="G27" i="77"/>
  <c r="G23" i="78"/>
  <c r="G27" i="78"/>
  <c r="F29" i="78"/>
  <c r="G29" i="78"/>
  <c r="F31" i="78"/>
  <c r="G31" i="78"/>
  <c r="F33" i="78"/>
  <c r="G33" i="78"/>
  <c r="F35" i="78"/>
  <c r="G35" i="78"/>
  <c r="F37" i="78"/>
  <c r="G37" i="78"/>
  <c r="F39" i="78"/>
  <c r="G39" i="78"/>
  <c r="F41" i="78"/>
  <c r="G41" i="78"/>
  <c r="F43" i="78"/>
  <c r="G43" i="78"/>
  <c r="F45" i="78"/>
  <c r="G45" i="78"/>
  <c r="F47" i="78"/>
  <c r="G47" i="78"/>
  <c r="F49" i="78"/>
  <c r="G49" i="78"/>
  <c r="F51" i="78"/>
  <c r="G51" i="78"/>
  <c r="F53" i="78"/>
  <c r="G53" i="78"/>
  <c r="G54" i="78"/>
  <c r="AL20" i="79"/>
  <c r="F20" i="79"/>
  <c r="G22" i="79"/>
  <c r="G24" i="79"/>
  <c r="AL27" i="79"/>
  <c r="G27" i="79"/>
  <c r="F27" i="79"/>
  <c r="G22" i="80"/>
  <c r="AL25" i="80"/>
  <c r="G25" i="80"/>
  <c r="AL26" i="80"/>
  <c r="F26" i="80"/>
  <c r="F33" i="80"/>
  <c r="F34" i="80"/>
  <c r="G34" i="80"/>
  <c r="F36" i="80"/>
  <c r="G36" i="80"/>
  <c r="F38" i="80"/>
  <c r="G38" i="80"/>
  <c r="F40" i="80"/>
  <c r="G40" i="80"/>
  <c r="F42" i="80"/>
  <c r="G42" i="80"/>
  <c r="F44" i="80"/>
  <c r="G44" i="80"/>
  <c r="F46" i="80"/>
  <c r="G46" i="80"/>
  <c r="F48" i="80"/>
  <c r="G48" i="80"/>
  <c r="F50" i="80"/>
  <c r="G50" i="80"/>
  <c r="F52" i="80"/>
  <c r="G52" i="80"/>
  <c r="F54" i="80"/>
  <c r="G54" i="80"/>
  <c r="AL25" i="81"/>
  <c r="G25" i="81"/>
  <c r="AL21" i="81"/>
  <c r="G21" i="81"/>
  <c r="AL22" i="81"/>
  <c r="F22" i="81"/>
  <c r="U39" i="14"/>
  <c r="P39" i="14"/>
  <c r="I51" i="14"/>
  <c r="G76" i="14"/>
  <c r="H76" i="14"/>
  <c r="Q39" i="14"/>
  <c r="F66" i="6"/>
  <c r="G66" i="6"/>
  <c r="D23" i="65"/>
  <c r="D25" i="65"/>
  <c r="D27" i="65"/>
  <c r="D29" i="65"/>
  <c r="D31" i="65"/>
  <c r="D32" i="65"/>
  <c r="D36" i="65"/>
  <c r="J38" i="65"/>
  <c r="J24" i="65"/>
  <c r="D24" i="65" s="1"/>
  <c r="J28" i="65"/>
  <c r="D28" i="65" s="1"/>
  <c r="J33" i="65"/>
  <c r="D33" i="65" s="1"/>
  <c r="J35" i="65"/>
  <c r="D35" i="65" s="1"/>
  <c r="J22" i="65"/>
  <c r="D22" i="65" s="1"/>
  <c r="J26" i="65"/>
  <c r="D26" i="65" s="1"/>
  <c r="J30" i="65"/>
  <c r="D30" i="65" s="1"/>
  <c r="J34" i="65"/>
  <c r="D34" i="65" s="1"/>
  <c r="J37" i="65"/>
  <c r="D37" i="65" s="1"/>
  <c r="E23" i="64"/>
  <c r="D67" i="64"/>
  <c r="E39" i="64"/>
  <c r="D83" i="64"/>
  <c r="D127" i="64"/>
  <c r="E47" i="64"/>
  <c r="E31" i="64"/>
  <c r="D91" i="64"/>
  <c r="D75" i="64"/>
  <c r="D135" i="64"/>
  <c r="D119" i="64"/>
  <c r="E51" i="64"/>
  <c r="E43" i="64"/>
  <c r="E35" i="64"/>
  <c r="E27" i="64"/>
  <c r="D95" i="64"/>
  <c r="D87" i="64"/>
  <c r="D79" i="64"/>
  <c r="D71" i="64"/>
  <c r="D139" i="64"/>
  <c r="D131" i="64"/>
  <c r="D123" i="64"/>
  <c r="D115" i="64"/>
  <c r="E53" i="64"/>
  <c r="E49" i="64"/>
  <c r="E45" i="64"/>
  <c r="E41" i="64"/>
  <c r="E37" i="64"/>
  <c r="E33" i="64"/>
  <c r="E29" i="64"/>
  <c r="E25" i="64"/>
  <c r="D97" i="64"/>
  <c r="D93" i="64"/>
  <c r="D89" i="64"/>
  <c r="D85" i="64"/>
  <c r="D81" i="64"/>
  <c r="D77" i="64"/>
  <c r="D73" i="64"/>
  <c r="D69" i="64"/>
  <c r="D141" i="64"/>
  <c r="D137" i="64"/>
  <c r="D133" i="64"/>
  <c r="D129" i="64"/>
  <c r="D125" i="64"/>
  <c r="D121" i="64"/>
  <c r="D117" i="64"/>
  <c r="D113" i="64"/>
  <c r="F67" i="6"/>
  <c r="G67" i="6"/>
  <c r="G74" i="6"/>
  <c r="G83" i="6"/>
  <c r="G91" i="6"/>
  <c r="G82" i="6"/>
  <c r="G90" i="6"/>
  <c r="G99" i="6"/>
  <c r="G98" i="6"/>
  <c r="G75" i="6"/>
  <c r="G84" i="6"/>
  <c r="G100" i="6"/>
  <c r="G85" i="6"/>
  <c r="G68" i="6"/>
  <c r="G78" i="6"/>
  <c r="G76" i="6"/>
  <c r="G92" i="6"/>
  <c r="G69" i="6"/>
  <c r="G77" i="6"/>
  <c r="G93" i="6"/>
  <c r="G70" i="6"/>
  <c r="G86" i="6"/>
  <c r="G94" i="6"/>
  <c r="G71" i="6"/>
  <c r="G79" i="6"/>
  <c r="G87" i="6"/>
  <c r="G95" i="6"/>
  <c r="G72" i="6"/>
  <c r="G80" i="6"/>
  <c r="G88" i="6"/>
  <c r="G96" i="6"/>
  <c r="G73" i="6"/>
  <c r="G81" i="6"/>
  <c r="G89" i="6"/>
  <c r="G97" i="6"/>
  <c r="AL66" i="6"/>
  <c r="D38" i="65" l="1"/>
  <c r="V41" i="14"/>
  <c r="V42" i="14" s="1"/>
  <c r="Q41" i="14"/>
  <c r="S41" i="14" s="1"/>
  <c r="T40" i="14"/>
  <c r="T42" i="14" s="1"/>
  <c r="S39" i="14"/>
  <c r="U41" i="14"/>
  <c r="L76" i="14"/>
  <c r="O97" i="14" s="1"/>
  <c r="U40" i="14"/>
  <c r="Q40" i="14"/>
  <c r="P40" i="14"/>
  <c r="AM106" i="14" l="1"/>
  <c r="AA127" i="14"/>
  <c r="AA92" i="14"/>
  <c r="AM142" i="14"/>
  <c r="AA120" i="14"/>
  <c r="O111" i="14"/>
  <c r="I106" i="14"/>
  <c r="I82" i="14"/>
  <c r="I100" i="14"/>
  <c r="I86" i="14"/>
  <c r="AM154" i="14"/>
  <c r="I123" i="14"/>
  <c r="AM145" i="14"/>
  <c r="AM143" i="14"/>
  <c r="AA152" i="14"/>
  <c r="U141" i="14"/>
  <c r="AM81" i="14"/>
  <c r="AA85" i="14"/>
  <c r="I99" i="14"/>
  <c r="AA149" i="14"/>
  <c r="AM151" i="14"/>
  <c r="I135" i="14"/>
  <c r="AM119" i="14"/>
  <c r="AA130" i="14"/>
  <c r="U119" i="14"/>
  <c r="AA122" i="14"/>
  <c r="AA121" i="14"/>
  <c r="AA124" i="14"/>
  <c r="AA134" i="14"/>
  <c r="U99" i="14"/>
  <c r="I101" i="14"/>
  <c r="AM113" i="14"/>
  <c r="AA143" i="14"/>
  <c r="I113" i="14"/>
  <c r="O153" i="14"/>
  <c r="I96" i="14"/>
  <c r="AM128" i="14"/>
  <c r="AM138" i="14"/>
  <c r="AA98" i="14"/>
  <c r="I128" i="14"/>
  <c r="AA117" i="14"/>
  <c r="AM148" i="14"/>
  <c r="I103" i="14"/>
  <c r="I98" i="14"/>
  <c r="AM91" i="14"/>
  <c r="O131" i="14"/>
  <c r="U42" i="14"/>
  <c r="S40" i="14"/>
  <c r="I144" i="14"/>
  <c r="AA133" i="14"/>
  <c r="AM122" i="14"/>
  <c r="I112" i="14"/>
  <c r="AA101" i="14"/>
  <c r="AM90" i="14"/>
  <c r="I147" i="14"/>
  <c r="AM101" i="14"/>
  <c r="AA138" i="14"/>
  <c r="AM111" i="14"/>
  <c r="AA90" i="14"/>
  <c r="AM140" i="14"/>
  <c r="AA119" i="14"/>
  <c r="AA95" i="14"/>
  <c r="I151" i="14"/>
  <c r="AA140" i="14"/>
  <c r="AM129" i="14"/>
  <c r="I119" i="14"/>
  <c r="AA108" i="14"/>
  <c r="AM97" i="14"/>
  <c r="I87" i="14"/>
  <c r="AA128" i="14"/>
  <c r="AA154" i="14"/>
  <c r="AM135" i="14"/>
  <c r="I109" i="14"/>
  <c r="AM87" i="14"/>
  <c r="AM116" i="14"/>
  <c r="AA153" i="14"/>
  <c r="I132" i="14"/>
  <c r="AM110" i="14"/>
  <c r="AA89" i="14"/>
  <c r="AM117" i="14"/>
  <c r="I145" i="14"/>
  <c r="AM123" i="14"/>
  <c r="AA102" i="14"/>
  <c r="AM80" i="14"/>
  <c r="I150" i="14"/>
  <c r="AA107" i="14"/>
  <c r="U149" i="14"/>
  <c r="U131" i="14"/>
  <c r="U109" i="14"/>
  <c r="U87" i="14"/>
  <c r="O143" i="14"/>
  <c r="O121" i="14"/>
  <c r="AG85" i="14"/>
  <c r="AG91" i="14"/>
  <c r="AG108" i="14"/>
  <c r="AG115" i="14"/>
  <c r="AG132" i="14"/>
  <c r="AG154" i="14"/>
  <c r="AS81" i="14"/>
  <c r="AS103" i="14"/>
  <c r="AS117" i="14"/>
  <c r="AS120" i="14"/>
  <c r="AS133" i="14"/>
  <c r="AS136" i="14"/>
  <c r="AS149" i="14"/>
  <c r="AS152" i="14"/>
  <c r="O82" i="14"/>
  <c r="O87" i="14"/>
  <c r="O90" i="14"/>
  <c r="O96" i="14"/>
  <c r="O98" i="14"/>
  <c r="O104" i="14"/>
  <c r="O106" i="14"/>
  <c r="O108" i="14"/>
  <c r="O112" i="14"/>
  <c r="O114" i="14"/>
  <c r="O116" i="14"/>
  <c r="O120" i="14"/>
  <c r="O122" i="14"/>
  <c r="O124" i="14"/>
  <c r="O128" i="14"/>
  <c r="O130" i="14"/>
  <c r="O132" i="14"/>
  <c r="O136" i="14"/>
  <c r="O138" i="14"/>
  <c r="O140" i="14"/>
  <c r="O144" i="14"/>
  <c r="O146" i="14"/>
  <c r="O148" i="14"/>
  <c r="O152" i="14"/>
  <c r="O154" i="14"/>
  <c r="U80" i="14"/>
  <c r="U84" i="14"/>
  <c r="U86" i="14"/>
  <c r="U88" i="14"/>
  <c r="U92" i="14"/>
  <c r="U94" i="14"/>
  <c r="U96" i="14"/>
  <c r="U100" i="14"/>
  <c r="U102" i="14"/>
  <c r="U104" i="14"/>
  <c r="U108" i="14"/>
  <c r="U110" i="14"/>
  <c r="U112" i="14"/>
  <c r="U116" i="14"/>
  <c r="U118" i="14"/>
  <c r="U120" i="14"/>
  <c r="U124" i="14"/>
  <c r="U126" i="14"/>
  <c r="U128" i="14"/>
  <c r="U132" i="14"/>
  <c r="U134" i="14"/>
  <c r="U136" i="14"/>
  <c r="U140" i="14"/>
  <c r="U142" i="14"/>
  <c r="U144" i="14"/>
  <c r="U146" i="14"/>
  <c r="U148" i="14"/>
  <c r="U150" i="14"/>
  <c r="U152" i="14"/>
  <c r="U154" i="14"/>
  <c r="AA83" i="14"/>
  <c r="AM88" i="14"/>
  <c r="I94" i="14"/>
  <c r="AA99" i="14"/>
  <c r="AM104" i="14"/>
  <c r="I110" i="14"/>
  <c r="AA115" i="14"/>
  <c r="AM120" i="14"/>
  <c r="I126" i="14"/>
  <c r="AA131" i="14"/>
  <c r="AM136" i="14"/>
  <c r="I142" i="14"/>
  <c r="AA147" i="14"/>
  <c r="AM152" i="14"/>
  <c r="AM127" i="14"/>
  <c r="AA96" i="14"/>
  <c r="AM109" i="14"/>
  <c r="AG90" i="14"/>
  <c r="AG114" i="14"/>
  <c r="AG138" i="14"/>
  <c r="AS97" i="14"/>
  <c r="AS119" i="14"/>
  <c r="AS135" i="14"/>
  <c r="AS151" i="14"/>
  <c r="O84" i="14"/>
  <c r="O92" i="14"/>
  <c r="O100" i="14"/>
  <c r="O107" i="14"/>
  <c r="O113" i="14"/>
  <c r="O119" i="14"/>
  <c r="O123" i="14"/>
  <c r="O129" i="14"/>
  <c r="O135" i="14"/>
  <c r="O139" i="14"/>
  <c r="O145" i="14"/>
  <c r="O151" i="14"/>
  <c r="AA81" i="14"/>
  <c r="U85" i="14"/>
  <c r="U91" i="14"/>
  <c r="U95" i="14"/>
  <c r="U101" i="14"/>
  <c r="U107" i="14"/>
  <c r="U111" i="14"/>
  <c r="U117" i="14"/>
  <c r="U123" i="14"/>
  <c r="U127" i="14"/>
  <c r="U133" i="14"/>
  <c r="U139" i="14"/>
  <c r="U143" i="14"/>
  <c r="U147" i="14"/>
  <c r="U151" i="14"/>
  <c r="AA80" i="14"/>
  <c r="AA91" i="14"/>
  <c r="I102" i="14"/>
  <c r="AM112" i="14"/>
  <c r="AA123" i="14"/>
  <c r="I134" i="14"/>
  <c r="AM144" i="14"/>
  <c r="AA135" i="14"/>
  <c r="I107" i="14"/>
  <c r="I131" i="14"/>
  <c r="AM149" i="14"/>
  <c r="AM83" i="14"/>
  <c r="I89" i="14"/>
  <c r="AA94" i="14"/>
  <c r="AM99" i="14"/>
  <c r="I105" i="14"/>
  <c r="AA110" i="14"/>
  <c r="AM115" i="14"/>
  <c r="I121" i="14"/>
  <c r="AA126" i="14"/>
  <c r="AM131" i="14"/>
  <c r="I137" i="14"/>
  <c r="AA142" i="14"/>
  <c r="AM147" i="14"/>
  <c r="I153" i="14"/>
  <c r="I83" i="14"/>
  <c r="AA104" i="14"/>
  <c r="AM125" i="14"/>
  <c r="AA144" i="14"/>
  <c r="I81" i="14"/>
  <c r="AM86" i="14"/>
  <c r="I92" i="14"/>
  <c r="AA97" i="14"/>
  <c r="AM102" i="14"/>
  <c r="I108" i="14"/>
  <c r="AA113" i="14"/>
  <c r="AM118" i="14"/>
  <c r="I124" i="14"/>
  <c r="AA129" i="14"/>
  <c r="AM134" i="14"/>
  <c r="I140" i="14"/>
  <c r="AA145" i="14"/>
  <c r="AM150" i="14"/>
  <c r="AM84" i="14"/>
  <c r="AM92" i="14"/>
  <c r="AA103" i="14"/>
  <c r="I114" i="14"/>
  <c r="I122" i="14"/>
  <c r="I138" i="14"/>
  <c r="AA151" i="14"/>
  <c r="AA82" i="14"/>
  <c r="AS128" i="14"/>
  <c r="AS80" i="14"/>
  <c r="AG92" i="14"/>
  <c r="I152" i="14"/>
  <c r="AM146" i="14"/>
  <c r="AA141" i="14"/>
  <c r="I136" i="14"/>
  <c r="AM130" i="14"/>
  <c r="AA125" i="14"/>
  <c r="I120" i="14"/>
  <c r="AM114" i="14"/>
  <c r="AA109" i="14"/>
  <c r="I104" i="14"/>
  <c r="AM98" i="14"/>
  <c r="AA93" i="14"/>
  <c r="I88" i="14"/>
  <c r="AM82" i="14"/>
  <c r="AM133" i="14"/>
  <c r="AA112" i="14"/>
  <c r="I91" i="14"/>
  <c r="AA146" i="14"/>
  <c r="I133" i="14"/>
  <c r="I117" i="14"/>
  <c r="AA106" i="14"/>
  <c r="AM95" i="14"/>
  <c r="I85" i="14"/>
  <c r="I146" i="14"/>
  <c r="AM132" i="14"/>
  <c r="AM124" i="14"/>
  <c r="AA111" i="14"/>
  <c r="AM100" i="14"/>
  <c r="AA87" i="14"/>
  <c r="AM153" i="14"/>
  <c r="AA148" i="14"/>
  <c r="I143" i="14"/>
  <c r="AM137" i="14"/>
  <c r="AA132" i="14"/>
  <c r="I127" i="14"/>
  <c r="AM121" i="14"/>
  <c r="AA116" i="14"/>
  <c r="I111" i="14"/>
  <c r="AM105" i="14"/>
  <c r="AA100" i="14"/>
  <c r="I95" i="14"/>
  <c r="AM89" i="14"/>
  <c r="AA84" i="14"/>
  <c r="AM141" i="14"/>
  <c r="I115" i="14"/>
  <c r="AM85" i="14"/>
  <c r="I149" i="14"/>
  <c r="I141" i="14"/>
  <c r="I125" i="14"/>
  <c r="AA114" i="14"/>
  <c r="AM103" i="14"/>
  <c r="I93" i="14"/>
  <c r="I154" i="14"/>
  <c r="I130" i="14"/>
  <c r="AM108" i="14"/>
  <c r="I90" i="14"/>
  <c r="I148" i="14"/>
  <c r="AA137" i="14"/>
  <c r="AM126" i="14"/>
  <c r="I116" i="14"/>
  <c r="E116" i="14" s="1"/>
  <c r="AA105" i="14"/>
  <c r="AM94" i="14"/>
  <c r="I84" i="14"/>
  <c r="AA136" i="14"/>
  <c r="AM93" i="14"/>
  <c r="AA150" i="14"/>
  <c r="AM139" i="14"/>
  <c r="I129" i="14"/>
  <c r="AA118" i="14"/>
  <c r="AM107" i="14"/>
  <c r="I97" i="14"/>
  <c r="AA86" i="14"/>
  <c r="I139" i="14"/>
  <c r="AA88" i="14"/>
  <c r="AA139" i="14"/>
  <c r="I118" i="14"/>
  <c r="AM96" i="14"/>
  <c r="U153" i="14"/>
  <c r="U145" i="14"/>
  <c r="U135" i="14"/>
  <c r="U125" i="14"/>
  <c r="U115" i="14"/>
  <c r="U103" i="14"/>
  <c r="U93" i="14"/>
  <c r="U83" i="14"/>
  <c r="O147" i="14"/>
  <c r="O137" i="14"/>
  <c r="O127" i="14"/>
  <c r="O115" i="14"/>
  <c r="O105" i="14"/>
  <c r="O88" i="14"/>
  <c r="AS144" i="14"/>
  <c r="AS104" i="14"/>
  <c r="AG131" i="14"/>
  <c r="O95" i="14"/>
  <c r="O83" i="14"/>
  <c r="AS145" i="14"/>
  <c r="AS129" i="14"/>
  <c r="AS113" i="14"/>
  <c r="AS96" i="14"/>
  <c r="AG148" i="14"/>
  <c r="AG130" i="14"/>
  <c r="AG107" i="14"/>
  <c r="AG84" i="14"/>
  <c r="AS112" i="14"/>
  <c r="AS95" i="14"/>
  <c r="AG147" i="14"/>
  <c r="AG124" i="14"/>
  <c r="AG106" i="14"/>
  <c r="AG83" i="14"/>
  <c r="O103" i="14"/>
  <c r="O91" i="14"/>
  <c r="O80" i="14"/>
  <c r="AS143" i="14"/>
  <c r="AS127" i="14"/>
  <c r="AS111" i="14"/>
  <c r="AS89" i="14"/>
  <c r="AG146" i="14"/>
  <c r="AG123" i="14"/>
  <c r="AG100" i="14"/>
  <c r="AG82" i="14"/>
  <c r="AS141" i="14"/>
  <c r="AS125" i="14"/>
  <c r="AS109" i="14"/>
  <c r="AS88" i="14"/>
  <c r="AG140" i="14"/>
  <c r="AG122" i="14"/>
  <c r="AG99" i="14"/>
  <c r="O99" i="14"/>
  <c r="O89" i="14"/>
  <c r="AS153" i="14"/>
  <c r="AS137" i="14"/>
  <c r="AS121" i="14"/>
  <c r="AS105" i="14"/>
  <c r="AS87" i="14"/>
  <c r="AG139" i="14"/>
  <c r="AG116" i="14"/>
  <c r="AG98" i="14"/>
  <c r="O81" i="14"/>
  <c r="AS150" i="14"/>
  <c r="AS142" i="14"/>
  <c r="AS134" i="14"/>
  <c r="AS126" i="14"/>
  <c r="AS118" i="14"/>
  <c r="AS110" i="14"/>
  <c r="AS102" i="14"/>
  <c r="AS94" i="14"/>
  <c r="AS86" i="14"/>
  <c r="AG153" i="14"/>
  <c r="AG145" i="14"/>
  <c r="AG137" i="14"/>
  <c r="AG129" i="14"/>
  <c r="AG121" i="14"/>
  <c r="AG113" i="14"/>
  <c r="AG105" i="14"/>
  <c r="AG97" i="14"/>
  <c r="AG89" i="14"/>
  <c r="AG81" i="14"/>
  <c r="AS101" i="14"/>
  <c r="AS93" i="14"/>
  <c r="AS85" i="14"/>
  <c r="AG152" i="14"/>
  <c r="E152" i="14" s="1"/>
  <c r="AG144" i="14"/>
  <c r="AG136" i="14"/>
  <c r="AG128" i="14"/>
  <c r="AG120" i="14"/>
  <c r="AG112" i="14"/>
  <c r="AG104" i="14"/>
  <c r="AG96" i="14"/>
  <c r="AG88" i="14"/>
  <c r="E88" i="14" s="1"/>
  <c r="AG80" i="14"/>
  <c r="AS148" i="14"/>
  <c r="E148" i="14" s="1"/>
  <c r="AS140" i="14"/>
  <c r="AS132" i="14"/>
  <c r="E132" i="14" s="1"/>
  <c r="AS124" i="14"/>
  <c r="AS116" i="14"/>
  <c r="AS108" i="14"/>
  <c r="AS100" i="14"/>
  <c r="AS92" i="14"/>
  <c r="AS84" i="14"/>
  <c r="AG151" i="14"/>
  <c r="AG143" i="14"/>
  <c r="AG135" i="14"/>
  <c r="AG127" i="14"/>
  <c r="AG119" i="14"/>
  <c r="AG111" i="14"/>
  <c r="AG103" i="14"/>
  <c r="AG95" i="14"/>
  <c r="E95" i="14" s="1"/>
  <c r="AG87" i="14"/>
  <c r="U138" i="14"/>
  <c r="U130" i="14"/>
  <c r="U122" i="14"/>
  <c r="U114" i="14"/>
  <c r="U106" i="14"/>
  <c r="U98" i="14"/>
  <c r="U90" i="14"/>
  <c r="U82" i="14"/>
  <c r="O150" i="14"/>
  <c r="O142" i="14"/>
  <c r="O134" i="14"/>
  <c r="O126" i="14"/>
  <c r="O118" i="14"/>
  <c r="O110" i="14"/>
  <c r="O102" i="14"/>
  <c r="O94" i="14"/>
  <c r="O86" i="14"/>
  <c r="I80" i="14"/>
  <c r="AS147" i="14"/>
  <c r="AS139" i="14"/>
  <c r="AS131" i="14"/>
  <c r="AS123" i="14"/>
  <c r="E123" i="14" s="1"/>
  <c r="AS115" i="14"/>
  <c r="AS107" i="14"/>
  <c r="AS99" i="14"/>
  <c r="AS91" i="14"/>
  <c r="AS83" i="14"/>
  <c r="AG150" i="14"/>
  <c r="AG142" i="14"/>
  <c r="AG134" i="14"/>
  <c r="AG126" i="14"/>
  <c r="AG118" i="14"/>
  <c r="AG110" i="14"/>
  <c r="AG102" i="14"/>
  <c r="AG94" i="14"/>
  <c r="AG86" i="14"/>
  <c r="U137" i="14"/>
  <c r="U129" i="14"/>
  <c r="U121" i="14"/>
  <c r="U113" i="14"/>
  <c r="U105" i="14"/>
  <c r="U97" i="14"/>
  <c r="U89" i="14"/>
  <c r="U81" i="14"/>
  <c r="O149" i="14"/>
  <c r="O141" i="14"/>
  <c r="O133" i="14"/>
  <c r="O125" i="14"/>
  <c r="O117" i="14"/>
  <c r="O109" i="14"/>
  <c r="O101" i="14"/>
  <c r="O93" i="14"/>
  <c r="O85" i="14"/>
  <c r="AS154" i="14"/>
  <c r="AS146" i="14"/>
  <c r="AS138" i="14"/>
  <c r="AS130" i="14"/>
  <c r="AS122" i="14"/>
  <c r="AS114" i="14"/>
  <c r="AS106" i="14"/>
  <c r="AS98" i="14"/>
  <c r="AS90" i="14"/>
  <c r="AS82" i="14"/>
  <c r="AG149" i="14"/>
  <c r="AG141" i="14"/>
  <c r="AG133" i="14"/>
  <c r="AG125" i="14"/>
  <c r="AG117" i="14"/>
  <c r="AG109" i="14"/>
  <c r="AG101" i="14"/>
  <c r="AG93" i="14"/>
  <c r="E107" i="14" l="1"/>
  <c r="E143" i="14"/>
  <c r="E120" i="14"/>
  <c r="E100" i="14"/>
  <c r="E80" i="14"/>
  <c r="E104" i="14"/>
  <c r="E139" i="14"/>
  <c r="E91" i="14"/>
  <c r="E105" i="14"/>
  <c r="E145" i="14"/>
  <c r="E128" i="14"/>
  <c r="E122" i="14"/>
  <c r="E154" i="14"/>
  <c r="E97" i="14"/>
  <c r="E129" i="14"/>
  <c r="E119" i="14"/>
  <c r="E140" i="14"/>
  <c r="E124" i="14"/>
  <c r="E136" i="14"/>
  <c r="E131" i="14"/>
  <c r="E84" i="14"/>
  <c r="E144" i="14"/>
  <c r="E93" i="14"/>
  <c r="E141" i="14"/>
  <c r="E150" i="14"/>
  <c r="E94" i="14"/>
  <c r="E110" i="14"/>
  <c r="E142" i="14"/>
  <c r="E111" i="14"/>
  <c r="E114" i="14"/>
  <c r="E85" i="14"/>
  <c r="E149" i="14"/>
  <c r="E89" i="14"/>
  <c r="E121" i="14"/>
  <c r="E137" i="14"/>
  <c r="E99" i="14"/>
  <c r="E115" i="14"/>
  <c r="E86" i="14"/>
  <c r="E87" i="14"/>
  <c r="E103" i="14"/>
  <c r="E135" i="14"/>
  <c r="E151" i="14"/>
  <c r="E92" i="14"/>
  <c r="E108" i="14"/>
  <c r="E112" i="14"/>
  <c r="E153" i="14"/>
  <c r="E138" i="14"/>
  <c r="E96" i="14"/>
  <c r="E90" i="14"/>
  <c r="E109" i="14"/>
  <c r="E98" i="14"/>
  <c r="E102" i="14"/>
  <c r="E130" i="14"/>
  <c r="E117" i="14"/>
  <c r="E106" i="14"/>
  <c r="E125" i="14"/>
  <c r="E113" i="14"/>
  <c r="E126" i="14"/>
  <c r="E127" i="14"/>
  <c r="E101" i="14"/>
  <c r="E118" i="14"/>
  <c r="E82" i="14"/>
  <c r="E146" i="14"/>
  <c r="E133" i="14"/>
  <c r="E83" i="14"/>
  <c r="E147" i="14"/>
  <c r="E134" i="14"/>
  <c r="E81" i="14"/>
  <c r="E65" i="14"/>
  <c r="D69" i="14" l="1"/>
  <c r="G69" i="14" s="1"/>
  <c r="E69" i="14"/>
  <c r="E67" i="14"/>
  <c r="D64" i="14"/>
  <c r="F64" i="14" s="1"/>
  <c r="E71" i="14"/>
  <c r="E64" i="14"/>
  <c r="D71" i="14"/>
  <c r="F71" i="14" s="1"/>
  <c r="D63" i="14"/>
  <c r="F63" i="14" s="1"/>
  <c r="D67" i="14"/>
  <c r="E68" i="14"/>
  <c r="E63" i="14"/>
  <c r="D68" i="14"/>
  <c r="F68" i="14" s="1"/>
  <c r="D65" i="14"/>
  <c r="H65" i="14" s="1"/>
  <c r="D72" i="14"/>
  <c r="G72" i="14" s="1"/>
  <c r="E72" i="14"/>
  <c r="E66" i="14"/>
  <c r="D70" i="14"/>
  <c r="G70" i="14" s="1"/>
  <c r="D66" i="14"/>
  <c r="E70" i="14"/>
  <c r="F69" i="14" l="1"/>
  <c r="I69" i="14"/>
  <c r="H69" i="14"/>
  <c r="I67" i="14"/>
  <c r="G71" i="14"/>
  <c r="I71" i="14"/>
  <c r="H71" i="14"/>
  <c r="I64" i="14"/>
  <c r="G64" i="14"/>
  <c r="H64" i="14"/>
  <c r="G63" i="14"/>
  <c r="F67" i="14"/>
  <c r="H67" i="14"/>
  <c r="G67" i="14"/>
  <c r="I70" i="14"/>
  <c r="H63" i="14"/>
  <c r="I66" i="14"/>
  <c r="F66" i="14"/>
  <c r="H66" i="14"/>
  <c r="G66" i="14"/>
  <c r="I63" i="14"/>
  <c r="H70" i="14"/>
  <c r="F70" i="14"/>
  <c r="I68" i="14"/>
  <c r="H68" i="14"/>
  <c r="G68" i="14"/>
  <c r="G65" i="14"/>
  <c r="I72" i="14"/>
  <c r="F65" i="14"/>
  <c r="H72" i="14"/>
  <c r="F72" i="14"/>
  <c r="I65" i="14"/>
  <c r="G62" i="14" l="1"/>
  <c r="F62" i="14"/>
  <c r="I62" i="14"/>
  <c r="H6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Elsa Candeias</author>
  </authors>
  <commentList>
    <comment ref="D216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Para o mesmo referencial em que se expressa a capacidade nominal autorizada
</t>
        </r>
      </text>
    </comment>
    <comment ref="E216" authorId="0" shapeId="0" xr:uid="{00000000-0006-0000-0000-000002000000}">
      <text>
        <r>
          <rPr>
            <sz val="9"/>
            <color indexed="81"/>
            <rFont val="Tahoma"/>
            <family val="2"/>
          </rPr>
          <t>Para o mesmo referencial em que se expressa a capacidade nominal autorizada</t>
        </r>
      </text>
    </comment>
    <comment ref="F216" authorId="0" shapeId="0" xr:uid="{00000000-0006-0000-0000-000003000000}">
      <text>
        <r>
          <rPr>
            <u/>
            <sz val="9"/>
            <color indexed="81"/>
            <rFont val="Tahoma"/>
            <family val="2"/>
          </rPr>
          <t>Capacidades autorizadas nas decisões PCIP LA/TUA</t>
        </r>
        <r>
          <rPr>
            <sz val="9"/>
            <color indexed="81"/>
            <rFont val="Tahoma"/>
            <family val="2"/>
          </rPr>
          <t xml:space="preserve">, para as atividades abrangidas pelo Capítulo II do diploma REI (categorias de atividades PCIP identificadas no Anexo I do REI) </t>
        </r>
        <r>
          <rPr>
            <u/>
            <sz val="9"/>
            <color indexed="81"/>
            <rFont val="Tahoma"/>
            <family val="2"/>
          </rPr>
          <t>e também noutros regimes específicos que implique</t>
        </r>
        <r>
          <rPr>
            <sz val="9"/>
            <color indexed="81"/>
            <rFont val="Tahoma"/>
            <family val="2"/>
          </rPr>
          <t xml:space="preserve"> demonstração do cumprimento de condições em sede de RAA:
- </t>
        </r>
        <r>
          <rPr>
            <u/>
            <sz val="9"/>
            <color indexed="81"/>
            <rFont val="Tahoma"/>
            <family val="2"/>
          </rPr>
          <t>as abrangidas noutros capítulos do REI</t>
        </r>
        <r>
          <rPr>
            <sz val="9"/>
            <color indexed="81"/>
            <rFont val="Tahoma"/>
            <family val="2"/>
          </rPr>
          <t xml:space="preserve">, nomeadamente nos Capítulos III a VI, como é o caso das atividades de coincineração/incineração – categoria PCIP 5.2a/5.2b, abrangidas também pelo capítulo IV do REI - e onde se encontram definidas as % de substituição de resíduos autorizadas;
- </t>
        </r>
        <r>
          <rPr>
            <u/>
            <sz val="9"/>
            <color indexed="81"/>
            <rFont val="Tahoma"/>
            <family val="2"/>
          </rPr>
          <t>noutros regimes de licenciamento específicos</t>
        </r>
        <r>
          <rPr>
            <sz val="9"/>
            <color indexed="81"/>
            <rFont val="Tahoma"/>
            <family val="2"/>
          </rPr>
          <t xml:space="preserve"> como é o caso das atividades de deposição de resíduos em aterro – categoria PCIP 5.4, também abrangidas pelo Decreto-Lei n.º 183/2009.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Elsa Candeias</author>
  </authors>
  <commentList>
    <comment ref="B48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Um </t>
        </r>
        <r>
          <rPr>
            <b/>
            <sz val="9"/>
            <color indexed="81"/>
            <rFont val="Tahoma"/>
            <family val="2"/>
          </rPr>
          <t>acidente</t>
        </r>
        <r>
          <rPr>
            <sz val="9"/>
            <color indexed="81"/>
            <rFont val="Tahoma"/>
            <family val="2"/>
          </rPr>
          <t xml:space="preserve"> é um acontecimento, designadamente uma emissão, um incêndio ou uma explosão, resultante do desenvolvimento não controlado de processos durante o funcionamento de um estabelecimento que provoque um perigo imediato ou retardado para a saúde humana, no interior ou no exterior do estabelecimento, ou para o ambiente, envolvendo uma ou mais substâncias.
Um </t>
        </r>
        <r>
          <rPr>
            <b/>
            <sz val="9"/>
            <color indexed="81"/>
            <rFont val="Tahoma"/>
            <family val="2"/>
          </rPr>
          <t>incidente,</t>
        </r>
        <r>
          <rPr>
            <sz val="9"/>
            <color indexed="81"/>
            <rFont val="Tahoma"/>
            <family val="2"/>
          </rPr>
          <t xml:space="preserve"> entende-se que se trata de uma emissão para o ar, água ou solo, proveniente de uma fonte individual ou difusa de um estabelecimento, que implique a libertação direta ou indireta de substâncias, vibrações, calor ou ruído, quantitativa ou qualitativamente fora de normal, causada por uma situação excecional e que possa conduzir a eventuais danos ambientais ou à saúde humana.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I49" authorId="0" shapeId="0" xr:uid="{00000000-0006-0000-0300-000002000000}">
      <text>
        <r>
          <rPr>
            <sz val="9"/>
            <color indexed="81"/>
            <rFont val="Tahoma"/>
            <family val="2"/>
          </rPr>
          <t>RPCIP - de acordo com o disposto na decisão PCIP.
RPAG - As instalações abrangidas pelo Decreto-lei n.º 150/2015, de 5 de agosto (SEVESO III) no caso de acidente devem cumprir as obrigações constantes do artigo 28º.</t>
        </r>
      </text>
    </comment>
    <comment ref="O49" authorId="0" shapeId="0" xr:uid="{00000000-0006-0000-0300-000003000000}">
      <text>
        <r>
          <rPr>
            <sz val="9"/>
            <color indexed="81"/>
            <rFont val="Tahoma"/>
            <family val="2"/>
          </rPr>
          <t>Ações corretivas e preventivas implementadas de imediato e outras ações, previstas implementar, correspondentes à situação/nível de risco encontrado.</t>
        </r>
      </text>
    </comment>
    <comment ref="C80" authorId="0" shapeId="0" xr:uid="{00000000-0006-0000-0300-000004000000}">
      <text>
        <r>
          <rPr>
            <sz val="9"/>
            <color indexed="81"/>
            <rFont val="Tahoma"/>
            <family val="2"/>
          </rPr>
          <t xml:space="preserve">Para o mesmo referencial em que se expressa a capacidade nominal autorizada
</t>
        </r>
      </text>
    </comment>
    <comment ref="D80" authorId="0" shapeId="0" xr:uid="{00000000-0006-0000-0300-000005000000}">
      <text>
        <r>
          <rPr>
            <sz val="9"/>
            <color indexed="81"/>
            <rFont val="Tahoma"/>
            <family val="2"/>
          </rPr>
          <t>De acordo com o especificado na coluna F</t>
        </r>
      </text>
    </comment>
    <comment ref="E80" authorId="0" shapeId="0" xr:uid="{00000000-0006-0000-0300-000006000000}">
      <text>
        <r>
          <rPr>
            <u/>
            <sz val="9"/>
            <color indexed="81"/>
            <rFont val="Tahoma"/>
            <family val="2"/>
          </rPr>
          <t>Capacidades autorizadas nas decisões PCIP LA/TUA</t>
        </r>
        <r>
          <rPr>
            <sz val="9"/>
            <color indexed="81"/>
            <rFont val="Tahoma"/>
            <family val="2"/>
          </rPr>
          <t xml:space="preserve">, para as atividades abrangidas pelo Capítulo II do diploma REI (categorias de atividades PCIP identificadas no Anexo I do REI) </t>
        </r>
        <r>
          <rPr>
            <u/>
            <sz val="9"/>
            <color indexed="81"/>
            <rFont val="Tahoma"/>
            <family val="2"/>
          </rPr>
          <t>e também noutros regimes específicos que implique</t>
        </r>
        <r>
          <rPr>
            <sz val="9"/>
            <color indexed="81"/>
            <rFont val="Tahoma"/>
            <family val="2"/>
          </rPr>
          <t xml:space="preserve"> demonstração do cumprimento de condições em sede de RAA:
- </t>
        </r>
        <r>
          <rPr>
            <u/>
            <sz val="9"/>
            <color indexed="81"/>
            <rFont val="Tahoma"/>
            <family val="2"/>
          </rPr>
          <t>as abrangidas noutros capítulos do REI</t>
        </r>
        <r>
          <rPr>
            <sz val="9"/>
            <color indexed="81"/>
            <rFont val="Tahoma"/>
            <family val="2"/>
          </rPr>
          <t xml:space="preserve">, nomeadamente nos Capítulos III a VI, como é o caso das atividades de coincineração/incineração – categoria PCIP 5.2a/5.2b, abrangidas também pelo capítulo IV do REI - e onde se encontram definidas as % de substituição de resíduos autorizadas;
- </t>
        </r>
        <r>
          <rPr>
            <u/>
            <sz val="9"/>
            <color indexed="81"/>
            <rFont val="Tahoma"/>
            <family val="2"/>
          </rPr>
          <t>noutros regimes de licenciamento específicos</t>
        </r>
        <r>
          <rPr>
            <sz val="9"/>
            <color indexed="81"/>
            <rFont val="Tahoma"/>
            <family val="2"/>
          </rPr>
          <t xml:space="preserve"> como é o caso das atividades de deposição de resíduos em aterro – categoria PCIP 5.4, também abrangidas pelo Decreto-Lei n.º 183/2009.</t>
        </r>
      </text>
    </comment>
  </commentList>
</comments>
</file>

<file path=xl/sharedStrings.xml><?xml version="1.0" encoding="utf-8"?>
<sst xmlns="http://schemas.openxmlformats.org/spreadsheetml/2006/main" count="11431" uniqueCount="3148">
  <si>
    <t>Relatório Ambiental Anual (RAA)</t>
  </si>
  <si>
    <t xml:space="preserve"> Data:</t>
  </si>
  <si>
    <t>XXXX</t>
  </si>
  <si>
    <t>LA/TUA n.º:</t>
  </si>
  <si>
    <t>Dia</t>
  </si>
  <si>
    <t>Mês</t>
  </si>
  <si>
    <t>Ano</t>
  </si>
  <si>
    <t>Instalação</t>
  </si>
  <si>
    <t>Categoria PCIP</t>
  </si>
  <si>
    <t>&lt;Breve descrição das atividades/processos no ano de referência. Deve incluir informações como aumentos ou reduções de produção, alterações de infra-estrutura, desempenho ambiental  e uma visão geral da conformidade com sua licença listando todas as excedências de limites de licença (quando aplicável) e o que elas relacionam (ar, água, ruído).&gt;</t>
  </si>
  <si>
    <t>LA/TUA n.º</t>
  </si>
  <si>
    <t>&lt; Voltar ao ínicio</t>
  </si>
  <si>
    <t>Responda a todas as perguntas e complete todas as tabelas onde for relevante</t>
  </si>
  <si>
    <t>Aplicabilidade</t>
  </si>
  <si>
    <t>Observações (&lt;30 palavras)</t>
  </si>
  <si>
    <t>&lt;Selecionar&gt;</t>
  </si>
  <si>
    <t>Número e a natureza de queixas e ou reclamações recebidas.</t>
  </si>
  <si>
    <t>Número total de ocorrências</t>
  </si>
  <si>
    <t>Data</t>
  </si>
  <si>
    <t>Descrição do acidente</t>
  </si>
  <si>
    <t>Causas</t>
  </si>
  <si>
    <t>Recursos afetados</t>
  </si>
  <si>
    <t>Número total de reclamações recebidas</t>
  </si>
  <si>
    <t>Proveniência</t>
  </si>
  <si>
    <t>Descrição (&lt; 30 palavras)</t>
  </si>
  <si>
    <t>Tipo</t>
  </si>
  <si>
    <t>Estado de resolução</t>
  </si>
  <si>
    <t>Condições gerais</t>
  </si>
  <si>
    <t>Janeiro</t>
  </si>
  <si>
    <t>Fevereiro</t>
  </si>
  <si>
    <t>Março</t>
  </si>
  <si>
    <t>Abril</t>
  </si>
  <si>
    <t>Maio</t>
  </si>
  <si>
    <t>Junho</t>
  </si>
  <si>
    <t>Julho</t>
  </si>
  <si>
    <t xml:space="preserve">Agosto </t>
  </si>
  <si>
    <t xml:space="preserve">Setembro </t>
  </si>
  <si>
    <t xml:space="preserve">Outubro </t>
  </si>
  <si>
    <t>Novembro</t>
  </si>
  <si>
    <t>Dezembro</t>
  </si>
  <si>
    <t>Total</t>
  </si>
  <si>
    <t>Água subterrânea</t>
  </si>
  <si>
    <t>Água superfície</t>
  </si>
  <si>
    <t>Furo público</t>
  </si>
  <si>
    <t>Água reciclada</t>
  </si>
  <si>
    <t>Agosto</t>
  </si>
  <si>
    <t>Setembro</t>
  </si>
  <si>
    <t>Outubro</t>
  </si>
  <si>
    <t>Máximo</t>
  </si>
  <si>
    <t>Média</t>
  </si>
  <si>
    <t>Etapa do processo</t>
  </si>
  <si>
    <t>Matéria prima</t>
  </si>
  <si>
    <t>Unidades</t>
  </si>
  <si>
    <t xml:space="preserve">Novembro </t>
  </si>
  <si>
    <t>Energia</t>
  </si>
  <si>
    <t>Observações</t>
  </si>
  <si>
    <t>Parâmetro</t>
  </si>
  <si>
    <t>Unidades de medida</t>
  </si>
  <si>
    <t>Método de análise</t>
  </si>
  <si>
    <t>Unidade</t>
  </si>
  <si>
    <t>Carga anual</t>
  </si>
  <si>
    <t>Houve excedência de algum parâmetro de monitorização contínua?</t>
  </si>
  <si>
    <t xml:space="preserve">Frequência de monitorização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</si>
  <si>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</si>
  <si>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</si>
  <si>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</si>
  <si>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</si>
  <si>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</si>
  <si>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</si>
  <si>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</si>
  <si>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</si>
  <si>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</si>
  <si>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</si>
  <si>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</si>
  <si>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</si>
  <si>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1ºTrimestre</t>
  </si>
  <si>
    <t>2ºTrimestre</t>
  </si>
  <si>
    <t>3ºTrimestre</t>
  </si>
  <si>
    <t>4ºTrimestre</t>
  </si>
  <si>
    <t>Nº Anexo</t>
  </si>
  <si>
    <t>Descrição</t>
  </si>
  <si>
    <t>Listagem de anexos</t>
  </si>
  <si>
    <t xml:space="preserve">Total </t>
  </si>
  <si>
    <t>mg/l</t>
  </si>
  <si>
    <t>mg/Nm3</t>
  </si>
  <si>
    <t>µS/cm</t>
  </si>
  <si>
    <t>ºC</t>
  </si>
  <si>
    <t>ng/Nm3</t>
  </si>
  <si>
    <t>Kg</t>
  </si>
  <si>
    <t>Ton</t>
  </si>
  <si>
    <t>g</t>
  </si>
  <si>
    <t>Pontos de descarga</t>
  </si>
  <si>
    <t>Regime de descarga</t>
  </si>
  <si>
    <t xml:space="preserve">NºHoras de limpeza/manutenção anual da instalação: </t>
  </si>
  <si>
    <t xml:space="preserve">NºHoras de produção efetiva anual da instalação: </t>
  </si>
  <si>
    <t>Gestão de emissões (Ar, água e solo)</t>
  </si>
  <si>
    <t>Gestão de recursos (Água, energia e matérias-primas)</t>
  </si>
  <si>
    <t>Volume máximo mensal (m3)</t>
  </si>
  <si>
    <t>Consumo máximo anual (m3)</t>
  </si>
  <si>
    <t>Mês de maior consumo</t>
  </si>
  <si>
    <t>Caudal máximo instantâneo (l/s)</t>
  </si>
  <si>
    <t>Outro</t>
  </si>
  <si>
    <t>&lt;Observações&gt;</t>
  </si>
  <si>
    <t>Avaliação das medidas tomadas e resultados alcançados para otimizar os consumos de energia.</t>
  </si>
  <si>
    <t>&lt;Produto x&gt;</t>
  </si>
  <si>
    <t>Descrição da metodologia de cálculo para  o consumo específico</t>
  </si>
  <si>
    <t>&lt;Indicar categoria principal&gt;</t>
  </si>
  <si>
    <t>Monitorização Ambiental (Dados meteorológicos e topográficos, ruído e resíduos)</t>
  </si>
  <si>
    <t>Obs.</t>
  </si>
  <si>
    <t>Matérias-primas e/ou subsidiárias e produtos</t>
  </si>
  <si>
    <t>Emissões difusas</t>
  </si>
  <si>
    <t>Emissões pontuais</t>
  </si>
  <si>
    <t>Odores</t>
  </si>
  <si>
    <t>.4.</t>
  </si>
  <si>
    <t>.5.</t>
  </si>
  <si>
    <t>.3.</t>
  </si>
  <si>
    <t>.2.</t>
  </si>
  <si>
    <t>.1.</t>
  </si>
  <si>
    <t>.6.</t>
  </si>
  <si>
    <t>Rejeição no meio</t>
  </si>
  <si>
    <t>Rejeição em coletor</t>
  </si>
  <si>
    <t>Reutilização de águas resíduais</t>
  </si>
  <si>
    <t>.7.</t>
  </si>
  <si>
    <t>Medidas e ações</t>
  </si>
  <si>
    <t>Análises realizadas</t>
  </si>
  <si>
    <t>Total para processo</t>
  </si>
  <si>
    <t>Total para lavagens</t>
  </si>
  <si>
    <t>Total &lt;outro&gt;</t>
  </si>
  <si>
    <t>Produção de biogás</t>
  </si>
  <si>
    <t>ton/ano</t>
  </si>
  <si>
    <t>medição ou estimativa</t>
  </si>
  <si>
    <t>Média Anual</t>
  </si>
  <si>
    <t>Lista de Unidades</t>
  </si>
  <si>
    <t>Plano de Desempenho Ambiental (PDA)</t>
  </si>
  <si>
    <t>Melhores Técnicas Disponíveis (MTD)</t>
  </si>
  <si>
    <r>
      <t>FOLHA DE SUPORTE -</t>
    </r>
    <r>
      <rPr>
        <b/>
        <u/>
        <sz val="11"/>
        <color theme="1"/>
        <rFont val="Corbel"/>
        <family val="2"/>
        <scheme val="minor"/>
      </rPr>
      <t xml:space="preserve"> NÃO ALTERAR ESTA INFORMAÇÃO</t>
    </r>
  </si>
  <si>
    <t>Processo</t>
  </si>
  <si>
    <t>Consumo total de água (m3)</t>
  </si>
  <si>
    <t>&lt;Exp. Dados da instalação&gt;</t>
  </si>
  <si>
    <t>&lt;Exp. I&gt;</t>
  </si>
  <si>
    <t>Outras observações</t>
  </si>
  <si>
    <t>&lt;Texto&gt;</t>
  </si>
  <si>
    <t>A instalação cumpre os requisitos legais no que se refere ao ruído?</t>
  </si>
  <si>
    <r>
      <t>Gestão de Recursos</t>
    </r>
    <r>
      <rPr>
        <b/>
        <sz val="18"/>
        <color rgb="FF002060"/>
        <rFont val="Corbel"/>
        <family val="2"/>
        <scheme val="major"/>
      </rPr>
      <t xml:space="preserve"> (Água, energia e recursos)</t>
    </r>
  </si>
  <si>
    <r>
      <rPr>
        <b/>
        <sz val="18"/>
        <color rgb="FF0070C0"/>
        <rFont val="Corbel"/>
        <family val="2"/>
        <scheme val="major"/>
      </rPr>
      <t>Monitorização Ambiental</t>
    </r>
    <r>
      <rPr>
        <b/>
        <sz val="18"/>
        <color rgb="FF002060"/>
        <rFont val="Corbel"/>
        <family val="2"/>
        <scheme val="major"/>
      </rPr>
      <t xml:space="preserve"> (Ruído)</t>
    </r>
  </si>
  <si>
    <r>
      <rPr>
        <b/>
        <sz val="18"/>
        <color rgb="FF0070C0"/>
        <rFont val="Corbel"/>
        <family val="2"/>
        <scheme val="major"/>
      </rPr>
      <t>Monitorização Ambiental</t>
    </r>
    <r>
      <rPr>
        <b/>
        <sz val="18"/>
        <color rgb="FF002060"/>
        <rFont val="Corbel"/>
        <family val="2"/>
        <scheme val="major"/>
      </rPr>
      <t xml:space="preserve"> (Resíduos)</t>
    </r>
  </si>
  <si>
    <t>Quantidade total de resíduos produzidos (t)</t>
  </si>
  <si>
    <t>Outros</t>
  </si>
  <si>
    <t>Condições de Operação</t>
  </si>
  <si>
    <r>
      <t xml:space="preserve">Monitorização de Emissões </t>
    </r>
    <r>
      <rPr>
        <b/>
        <sz val="18"/>
        <color rgb="FF002060"/>
        <rFont val="Corbel"/>
        <family val="2"/>
        <scheme val="major"/>
      </rPr>
      <t>(Água)</t>
    </r>
  </si>
  <si>
    <r>
      <t xml:space="preserve">Monitorização de Emissões </t>
    </r>
    <r>
      <rPr>
        <b/>
        <sz val="18"/>
        <color rgb="FF002060"/>
        <rFont val="Corbel"/>
        <family val="2"/>
        <scheme val="major"/>
      </rPr>
      <t>(Ar)</t>
    </r>
  </si>
  <si>
    <t>Capacidade autorizada e efetivada</t>
  </si>
  <si>
    <t>Rede pública</t>
  </si>
  <si>
    <t>Fez o envio do autocontrole de dados de monitorização à APA</t>
  </si>
  <si>
    <t>Ações desencadeadas</t>
  </si>
  <si>
    <t>Registar os acontecimentos, respetivas consequências e ações corretivas, caso se verifique incumprimento das condições do LA/TUA.</t>
  </si>
  <si>
    <t>Plano de Desempenho Ambiental e Melhores Técnicas Disponíveis</t>
  </si>
  <si>
    <t>Ponto de Situação (ex. indicar o prazo de implementação, não implementado, fase de impelmentação, em avaliação ou outro, justificando)</t>
  </si>
  <si>
    <t>&lt;Introdução do logótipo da instalação (facultativo)&gt;</t>
  </si>
  <si>
    <t>Categoria PCIP principal</t>
  </si>
  <si>
    <t>&lt;Indicar as outras categoria(s) secundárias associada(s) à atividade da  instalação&gt;</t>
  </si>
  <si>
    <t>processo (indicar qual)</t>
  </si>
  <si>
    <t>m3/ano</t>
  </si>
  <si>
    <t xml:space="preserve">Avaliação do desempenho </t>
  </si>
  <si>
    <t>Resíduos não perigosos enviados para valorização (t)</t>
  </si>
  <si>
    <t>Resíduos não perigosos enviados para eliminação (t)</t>
  </si>
  <si>
    <t>A.G. Siderúrgica Balboa, S.A</t>
  </si>
  <si>
    <t>Carretera de Badajoz</t>
  </si>
  <si>
    <t>32</t>
  </si>
  <si>
    <t>Badajoz</t>
  </si>
  <si>
    <t>06380 Jerez de Los Caballeros</t>
  </si>
  <si>
    <t>ES</t>
  </si>
  <si>
    <t>ABM Corporation</t>
  </si>
  <si>
    <t>Main Sheikhupura Road</t>
  </si>
  <si>
    <t>..</t>
  </si>
  <si>
    <t>Guajaranwala</t>
  </si>
  <si>
    <t>PK</t>
  </si>
  <si>
    <t>ABORGASE Abonos Organicos de Sevilla, S.A.</t>
  </si>
  <si>
    <t>Avda de la Innovacion, Edif. Convencion</t>
  </si>
  <si>
    <t>Modulo 109</t>
  </si>
  <si>
    <t>Sevilla</t>
  </si>
  <si>
    <t>41020</t>
  </si>
  <si>
    <t>Aceites Cardenas Cabanillas S.L.</t>
  </si>
  <si>
    <t>La Marisma</t>
  </si>
  <si>
    <t>35</t>
  </si>
  <si>
    <t>Aznalcazar (Sevilha)</t>
  </si>
  <si>
    <t>41849</t>
  </si>
  <si>
    <t>AFICA - Affinage Champagne Ardennes S.A.</t>
  </si>
  <si>
    <t>Rte. de Bazancourt</t>
  </si>
  <si>
    <t>BP 13, 19</t>
  </si>
  <si>
    <t>Isles sur Suippes</t>
  </si>
  <si>
    <t>51110</t>
  </si>
  <si>
    <t>FR</t>
  </si>
  <si>
    <t>AGR mbH</t>
  </si>
  <si>
    <t>Entsorgungswirtschaft</t>
  </si>
  <si>
    <t>Im Emscherbruch 11</t>
  </si>
  <si>
    <t>Herten</t>
  </si>
  <si>
    <t>45699</t>
  </si>
  <si>
    <t>DE</t>
  </si>
  <si>
    <t>Albega, S.A.</t>
  </si>
  <si>
    <t>Polígono Industrial Nuevo Puerto</t>
  </si>
  <si>
    <t>s/n</t>
  </si>
  <si>
    <t>Huelva</t>
  </si>
  <si>
    <t>21810</t>
  </si>
  <si>
    <t>Alcoa Inespal Avilés, S.L.</t>
  </si>
  <si>
    <t>Fábrica de Avilés, San Balandrán</t>
  </si>
  <si>
    <t>Avilés</t>
  </si>
  <si>
    <t>33400</t>
  </si>
  <si>
    <t>Pais</t>
  </si>
  <si>
    <t>Localidade</t>
  </si>
  <si>
    <t>Sistematização de informação relativa a outras condições/ condições especificas de atividades para atividades</t>
  </si>
  <si>
    <t>Sim</t>
  </si>
  <si>
    <t>Não</t>
  </si>
  <si>
    <t>.8.</t>
  </si>
  <si>
    <t>.9.</t>
  </si>
  <si>
    <t>Melhores Técnicas Disponíveis (MTD)/ Boas Práticas Sectoriais</t>
  </si>
  <si>
    <t>Totalmente implementadas</t>
  </si>
  <si>
    <t>Parcialmente implementadas, em cumprimento da calendarização definida</t>
  </si>
  <si>
    <t>Parcialmente implementadas, em incumprimento da calendarização definida</t>
  </si>
  <si>
    <t>.X.</t>
  </si>
  <si>
    <t>[Outros Descritores identificados na Decisão PCIP a reportar em sede de RAA]</t>
  </si>
  <si>
    <t>Medidas/Condições gerais de exploração</t>
  </si>
  <si>
    <t>Medidas/Condições específicas de exploração</t>
  </si>
  <si>
    <t>Medidas/Condições relativamente às fontes pontuais/difusas/odores</t>
  </si>
  <si>
    <t>Medidas/Condições relativamente a Energia</t>
  </si>
  <si>
    <t>Medidas/Condições relativamente a Sistemas de arrefecimento</t>
  </si>
  <si>
    <t>Medidas/Condições relativamente a captações de Água</t>
  </si>
  <si>
    <t>Medidas/Condições relativamente a Rejeição e reutilização de Águas Residuais</t>
  </si>
  <si>
    <t>Medidas/Condições relativamente a Resíduos</t>
  </si>
  <si>
    <t>.10.</t>
  </si>
  <si>
    <t>.11.</t>
  </si>
  <si>
    <t>.2.1.</t>
  </si>
  <si>
    <t>Medidas/Condições relativamente a Ruído</t>
  </si>
  <si>
    <t>Medidas/Condições relativamente a Desativação/Encerramento</t>
  </si>
  <si>
    <t>Sem reclamações</t>
  </si>
  <si>
    <t>Com reclamações – resolvidas</t>
  </si>
  <si>
    <t>Com reclamações – em resolução</t>
  </si>
  <si>
    <t>Com reclamações – não resolvidas</t>
  </si>
  <si>
    <t>.1.1.</t>
  </si>
  <si>
    <t>Reclamações (indicar o(s) descritor(es) associado(s) no campo das observações)</t>
  </si>
  <si>
    <t>Caudais mássicos abaixo do limiar mássico mínimo definido para algum dos parâmetros monitorizados</t>
  </si>
  <si>
    <t>Caudais mássicos acima do limiar mássico médio definido para algum dos parâmetros monitorizados</t>
  </si>
  <si>
    <t>Caudais mássicos acima do limiar mássico máximo definido para algum dos parâmetros monitorizados</t>
  </si>
  <si>
    <t>Aplicável</t>
  </si>
  <si>
    <t>Não aplicável</t>
  </si>
  <si>
    <t>Não cumpre pelo menos uma das condicionantes (para as quais não existe um valor limite ou valor de consumo associado)</t>
  </si>
  <si>
    <t>Não cumpre pelo menos um dos valores limite de emissão aplicáveis</t>
  </si>
  <si>
    <t>Não cumpre pelo menos um dos valores de consumo associados</t>
  </si>
  <si>
    <t>Cumpre integralmente as condições impostas</t>
  </si>
  <si>
    <t>São aplicáveis VLE</t>
  </si>
  <si>
    <t xml:space="preserve"> (indicar o descritor associado às reclamações)</t>
  </si>
  <si>
    <t xml:space="preserve">Aplicável 
Não aplicável </t>
  </si>
  <si>
    <t>Cumpridos integralmente os VLE impostos</t>
  </si>
  <si>
    <t xml:space="preserve">Não aplicável </t>
  </si>
  <si>
    <t>São aplicáveis  VLE / Valores máximos admissíveis</t>
  </si>
  <si>
    <t>I</t>
  </si>
  <si>
    <t>II</t>
  </si>
  <si>
    <t>ng/l</t>
  </si>
  <si>
    <t>l</t>
  </si>
  <si>
    <t>Combústiveis</t>
  </si>
  <si>
    <t>Unidades (água)</t>
  </si>
  <si>
    <t>Tipo de Energia</t>
  </si>
  <si>
    <t>Unidades Matéria-Prima</t>
  </si>
  <si>
    <t>OGR Internacionais</t>
  </si>
  <si>
    <t>Gás Natural</t>
  </si>
  <si>
    <t>Biogás</t>
  </si>
  <si>
    <t>Hidrogénio</t>
  </si>
  <si>
    <t>Fuel</t>
  </si>
  <si>
    <t>Coque de Petróleo</t>
  </si>
  <si>
    <t>Biomassa</t>
  </si>
  <si>
    <t>CDR</t>
  </si>
  <si>
    <t>RCD</t>
  </si>
  <si>
    <t>Gasóleo</t>
  </si>
  <si>
    <t>Electricidade</t>
  </si>
  <si>
    <t>Acidentes ou incidentes</t>
  </si>
  <si>
    <t>Equipamentos com dispensa de monitorização</t>
  </si>
  <si>
    <t>Medida/Condição a cumprir - Completar quadros abaixo caso aplicável</t>
  </si>
  <si>
    <t>Informações de laboração</t>
  </si>
  <si>
    <t>Particular</t>
  </si>
  <si>
    <t>Associação de moradores</t>
  </si>
  <si>
    <t>Outra</t>
  </si>
  <si>
    <t>Tipo de entidade</t>
  </si>
  <si>
    <t>Recursos hidricos</t>
  </si>
  <si>
    <t>Código TURH</t>
  </si>
  <si>
    <t>&lt;Ex.: AC1&gt;</t>
  </si>
  <si>
    <t>Água consumida no ano corrente (m3/mês)</t>
  </si>
  <si>
    <t>Consumo específico</t>
  </si>
  <si>
    <t>Produto acabado ou quantidade de matéria prima usada ou produção (de acordo com o BREF setorial aplicável)</t>
  </si>
  <si>
    <t>São efetuadas uma ou mais monitorizações em contínuo?</t>
  </si>
  <si>
    <t>Produto 1 (nome do produto)</t>
  </si>
  <si>
    <t>Alerta</t>
  </si>
  <si>
    <t>Justificação</t>
  </si>
  <si>
    <t>% Oxigénio</t>
  </si>
  <si>
    <t>Nº de Horas de funcionamento - para inserir linhas adicionais copie a ultima linha e cole no final da tabela</t>
  </si>
  <si>
    <t>Bando 1</t>
  </si>
  <si>
    <t>Bando 2</t>
  </si>
  <si>
    <t>Bando 3</t>
  </si>
  <si>
    <t>Bando 4</t>
  </si>
  <si>
    <t>Bando 5</t>
  </si>
  <si>
    <t>Pavilhão</t>
  </si>
  <si>
    <t>Data entrada</t>
  </si>
  <si>
    <t>Duração (dias)</t>
  </si>
  <si>
    <t>Pav 1</t>
  </si>
  <si>
    <t>Pav 2</t>
  </si>
  <si>
    <t>Pav 3</t>
  </si>
  <si>
    <t>Pav 4</t>
  </si>
  <si>
    <t>Pav 5</t>
  </si>
  <si>
    <t>Pav 6</t>
  </si>
  <si>
    <t>Pav 7</t>
  </si>
  <si>
    <t>Pav 8</t>
  </si>
  <si>
    <t>Pav 9</t>
  </si>
  <si>
    <t>Pav 10</t>
  </si>
  <si>
    <t>Pav 11</t>
  </si>
  <si>
    <t>Pav 12</t>
  </si>
  <si>
    <t>Pav 13</t>
  </si>
  <si>
    <t>Pav 14</t>
  </si>
  <si>
    <t>Pav 15</t>
  </si>
  <si>
    <t>Pav 16</t>
  </si>
  <si>
    <t>Pav 17</t>
  </si>
  <si>
    <t>Pav 18</t>
  </si>
  <si>
    <t>Pav 19</t>
  </si>
  <si>
    <t>Pav 20</t>
  </si>
  <si>
    <t>Pav 21</t>
  </si>
  <si>
    <t>Pav 22</t>
  </si>
  <si>
    <t>Pav 23</t>
  </si>
  <si>
    <t>Pav 24</t>
  </si>
  <si>
    <t>Pav 25</t>
  </si>
  <si>
    <t>Pav 26</t>
  </si>
  <si>
    <t>Pav 27</t>
  </si>
  <si>
    <t>Pav 28</t>
  </si>
  <si>
    <t>Pav 29</t>
  </si>
  <si>
    <t>Pav 30</t>
  </si>
  <si>
    <t>Pav 31</t>
  </si>
  <si>
    <t>Pav 32</t>
  </si>
  <si>
    <t>Pav 33</t>
  </si>
  <si>
    <t>Pav 34</t>
  </si>
  <si>
    <t>Pav 35</t>
  </si>
  <si>
    <t>Pav 36</t>
  </si>
  <si>
    <t>Pav 37</t>
  </si>
  <si>
    <t>Pav 38</t>
  </si>
  <si>
    <t>Pav 39</t>
  </si>
  <si>
    <t>Pav 40</t>
  </si>
  <si>
    <t>Pav 41</t>
  </si>
  <si>
    <t>Pav 42</t>
  </si>
  <si>
    <t>Pav 43</t>
  </si>
  <si>
    <t>Pav 44</t>
  </si>
  <si>
    <t>Pav 45</t>
  </si>
  <si>
    <t>Pav 46</t>
  </si>
  <si>
    <t>Pav 47</t>
  </si>
  <si>
    <t>Pav 48</t>
  </si>
  <si>
    <t>Pav 49</t>
  </si>
  <si>
    <t>Pav 50</t>
  </si>
  <si>
    <t>Pav 51</t>
  </si>
  <si>
    <t>Pav 52</t>
  </si>
  <si>
    <t>Pav 53</t>
  </si>
  <si>
    <t>Pav 54</t>
  </si>
  <si>
    <t>Pav 55</t>
  </si>
  <si>
    <t>Pav 56</t>
  </si>
  <si>
    <t>Pav 57</t>
  </si>
  <si>
    <t>Pav 58</t>
  </si>
  <si>
    <t>Pav 59</t>
  </si>
  <si>
    <t>Pav 60</t>
  </si>
  <si>
    <t>Pav 61</t>
  </si>
  <si>
    <t>Pav 62</t>
  </si>
  <si>
    <t>Pav 63</t>
  </si>
  <si>
    <t>Pav 64</t>
  </si>
  <si>
    <t>Pav 65</t>
  </si>
  <si>
    <t>Pav 66</t>
  </si>
  <si>
    <t>Pav 67</t>
  </si>
  <si>
    <t>Pav 68</t>
  </si>
  <si>
    <t>Pav 69</t>
  </si>
  <si>
    <t>Pav 70</t>
  </si>
  <si>
    <t>Pav 71</t>
  </si>
  <si>
    <t>Pav 72</t>
  </si>
  <si>
    <t>Pav 73</t>
  </si>
  <si>
    <t>Pav 74</t>
  </si>
  <si>
    <t>Pav 75</t>
  </si>
  <si>
    <t>Classe de animais</t>
  </si>
  <si>
    <t>leitões com menos 20 kg p.v</t>
  </si>
  <si>
    <t>bácoros com p.v. entre 20 e 50 kg</t>
  </si>
  <si>
    <t>porcos com p.v. entre 50 e 80 kg</t>
  </si>
  <si>
    <t>porcos com p.v. entre 80 e 110 kg</t>
  </si>
  <si>
    <t>reprodutores em via de reforma e destinados a abate</t>
  </si>
  <si>
    <t>varrascos com p.v. superior a 50 kg e que ainda não cobriram</t>
  </si>
  <si>
    <t>varrascos adultos em reprodução</t>
  </si>
  <si>
    <t>porcas p.v. superior a 50 kg e ainda não cobertas</t>
  </si>
  <si>
    <t>porcas cobertas 1ª barriga</t>
  </si>
  <si>
    <t>porcas em lactação ou aguardando nova cobrição</t>
  </si>
  <si>
    <t>NH3</t>
  </si>
  <si>
    <t>CH4</t>
  </si>
  <si>
    <t>N2O</t>
  </si>
  <si>
    <t>PM10</t>
  </si>
  <si>
    <t>Recria de galinhas poedeiras</t>
  </si>
  <si>
    <t>Recria de aves reprodutoras</t>
  </si>
  <si>
    <t>Postura de aves reprodutoras</t>
  </si>
  <si>
    <t>Frango</t>
  </si>
  <si>
    <t>Recria de patos</t>
  </si>
  <si>
    <t>Patos de engorda</t>
  </si>
  <si>
    <t>Codornizes</t>
  </si>
  <si>
    <t>Tipo de produção</t>
  </si>
  <si>
    <t>Fator de emissão para aves</t>
  </si>
  <si>
    <t>Emissões</t>
  </si>
  <si>
    <t>Câmara Municipal</t>
  </si>
  <si>
    <t>Recria de perús</t>
  </si>
  <si>
    <t>Perús de engorda</t>
  </si>
  <si>
    <t>VMA no coletor definido pela entidade gestora</t>
  </si>
  <si>
    <t>-</t>
  </si>
  <si>
    <t>Horas de descarga mensal</t>
  </si>
  <si>
    <t>h</t>
  </si>
  <si>
    <t>µg/l</t>
  </si>
  <si>
    <t>g/l</t>
  </si>
  <si>
    <t>Sorensen</t>
  </si>
  <si>
    <t>Diluição</t>
  </si>
  <si>
    <t>Parametros água</t>
  </si>
  <si>
    <t>Parametros Ar</t>
  </si>
  <si>
    <t>Unidades ar</t>
  </si>
  <si>
    <t>1 -cloro -2,3 -epoxipropano</t>
  </si>
  <si>
    <t>1,1 -dicloroetileno</t>
  </si>
  <si>
    <t>1,1,1 tricloroetano</t>
  </si>
  <si>
    <t>1,1,2 -tricloroetano</t>
  </si>
  <si>
    <t>1,1,2,2 tetracloroetano</t>
  </si>
  <si>
    <t>1,2 -dibromoetano</t>
  </si>
  <si>
    <t>1,2 -diclorobenzeno (O -diclorobenzeno)</t>
  </si>
  <si>
    <t>1,2 -dicloroetano</t>
  </si>
  <si>
    <t>1,2 epoxietano</t>
  </si>
  <si>
    <t>1,2 -epoxipropano</t>
  </si>
  <si>
    <t>1,4 -dioxano</t>
  </si>
  <si>
    <t xml:space="preserve">2 -furaldeido (furfural) </t>
  </si>
  <si>
    <t>2 -naftilamina (+sais)</t>
  </si>
  <si>
    <t>2 -nitropropano.</t>
  </si>
  <si>
    <t>2 -propenonitrilo.</t>
  </si>
  <si>
    <t xml:space="preserve">2,4 -diclorofenol </t>
  </si>
  <si>
    <t xml:space="preserve">2,4 -diisocianato de tolueno </t>
  </si>
  <si>
    <t>2,4,5 -triclorofenol</t>
  </si>
  <si>
    <t xml:space="preserve">2,4,6 -triclorofenol </t>
  </si>
  <si>
    <t>3,3’ -dicloro -(1,1’ -bifenilo).</t>
  </si>
  <si>
    <t>3,3’ -diclorobenzidina (+ sais) (referido a 3,3’ -dicloro -(1,1’ -bifenilo)</t>
  </si>
  <si>
    <t>Acetaldeído</t>
  </si>
  <si>
    <t>Ácido acrílico</t>
  </si>
  <si>
    <t>Ácido cloroacético</t>
  </si>
  <si>
    <t>Acrilato de metilo</t>
  </si>
  <si>
    <t>Acroleína (aldeido acrílico -2 -propenal)</t>
  </si>
  <si>
    <t>Aldeido fórmico (formaldeído)</t>
  </si>
  <si>
    <t>Aldrina</t>
  </si>
  <si>
    <t>Amoníaco (NH3)</t>
  </si>
  <si>
    <t>Anidrido maleico</t>
  </si>
  <si>
    <t>Anilina</t>
  </si>
  <si>
    <t>Antimónio e seus compostos (Sb)</t>
  </si>
  <si>
    <t>Antraceno</t>
  </si>
  <si>
    <t>Arsénio e seus compostos (As)</t>
  </si>
  <si>
    <t>Benzeno</t>
  </si>
  <si>
    <t>Benzo(a)antraceno.</t>
  </si>
  <si>
    <t>Benzo(a)pireno.</t>
  </si>
  <si>
    <t>Benzo(b)fluoranteno.</t>
  </si>
  <si>
    <t>Benzo(j) fluoranteno.</t>
  </si>
  <si>
    <t>Benzo(k)fluoranteno.</t>
  </si>
  <si>
    <t>Berílio e respectivos compostos (expressos como Be).</t>
  </si>
  <si>
    <t xml:space="preserve">Bifenilos </t>
  </si>
  <si>
    <t>Bromo e compostos inorgânicos de Bromo (Br)</t>
  </si>
  <si>
    <t>Cádmio e seus compostos (Cd)</t>
  </si>
  <si>
    <t>Chumbo e seus compostos (Pb)</t>
  </si>
  <si>
    <t>Cianeto de Hidrogénio (HCN)</t>
  </si>
  <si>
    <t>Cianeto de vinilo</t>
  </si>
  <si>
    <t>Cianotileno</t>
  </si>
  <si>
    <t>Clordano</t>
  </si>
  <si>
    <t>Cloreto de etileno.</t>
  </si>
  <si>
    <t xml:space="preserve">Cloreto de vinilo </t>
  </si>
  <si>
    <t>Cloro (Cl2)</t>
  </si>
  <si>
    <t>Cloro e seus compostos inorgânicos</t>
  </si>
  <si>
    <t xml:space="preserve">Cloroacetaldeido </t>
  </si>
  <si>
    <t>Cloroetileno</t>
  </si>
  <si>
    <t>Clorometano (cloreto de metilo)</t>
  </si>
  <si>
    <t xml:space="preserve">Clorotolueno (cloreto de benzilo) </t>
  </si>
  <si>
    <t>Cobalto e seus compostos (Co)</t>
  </si>
  <si>
    <t>Cobre e seus compostos (Cu)</t>
  </si>
  <si>
    <t>Compostos de crómio (VI), expressos como Cr.</t>
  </si>
  <si>
    <t>Compostos inorgânicos fluorados</t>
  </si>
  <si>
    <t>Compostos Orgânicos Voláteis (VOC)</t>
  </si>
  <si>
    <t>Compostos Orgânicos Voláteis Não Metânicos (NMVOC)</t>
  </si>
  <si>
    <t>Cresol</t>
  </si>
  <si>
    <t>Crómio e seus compostos (Cr)</t>
  </si>
  <si>
    <t>DDT</t>
  </si>
  <si>
    <t>DEHP</t>
  </si>
  <si>
    <t>Derivados alcalinos do chumbo</t>
  </si>
  <si>
    <t>Dialdrina</t>
  </si>
  <si>
    <t>Dibenzo(a,h)antraceno.</t>
  </si>
  <si>
    <t>Diclorometano (cloreto de metileno)</t>
  </si>
  <si>
    <t xml:space="preserve">Dietilamina </t>
  </si>
  <si>
    <t xml:space="preserve">Dimetilamina </t>
  </si>
  <si>
    <t>Dióxido de Carbono (CO2)</t>
  </si>
  <si>
    <t>Dióxido de Enxofre (SO2)</t>
  </si>
  <si>
    <t>Dioxinas + Furanos (PCDD + PCDF)</t>
  </si>
  <si>
    <t>Endrina (DCI)</t>
  </si>
  <si>
    <t>Epicloridrina.</t>
  </si>
  <si>
    <t>Estanho e seus compostos (Sn)</t>
  </si>
  <si>
    <t>Etilamina</t>
  </si>
  <si>
    <t>Etilenoimina (aziridina).</t>
  </si>
  <si>
    <t>Fenol</t>
  </si>
  <si>
    <t>Flúor e seus compostos inorgânicos</t>
  </si>
  <si>
    <t>Halons</t>
  </si>
  <si>
    <t>HDFCs</t>
  </si>
  <si>
    <t>Heptacloro</t>
  </si>
  <si>
    <t>Hexabromobifenilo</t>
  </si>
  <si>
    <t>Hexaclorociclohexano (HCH)</t>
  </si>
  <si>
    <t>Hexafluoreto de Enxofre (SF6)</t>
  </si>
  <si>
    <t>Hidrazina (+ sais).</t>
  </si>
  <si>
    <t>Hidrocarbonetos Aromáticos Policíclicos (PAH)</t>
  </si>
  <si>
    <t>Hidrofluorcarbonos (HFC)</t>
  </si>
  <si>
    <t>Lindano</t>
  </si>
  <si>
    <t>Manganês e seus compostos</t>
  </si>
  <si>
    <t xml:space="preserve">Mercaptanos (tiois) </t>
  </si>
  <si>
    <t>Mercúrio e seus compostos (Hg)</t>
  </si>
  <si>
    <t xml:space="preserve">Metacrilatos </t>
  </si>
  <si>
    <t>Metano (CH4)</t>
  </si>
  <si>
    <t>Metiloxirano</t>
  </si>
  <si>
    <t>Mirex</t>
  </si>
  <si>
    <t>Monóxido de Carbono (CO)</t>
  </si>
  <si>
    <t>Naftlaleno</t>
  </si>
  <si>
    <t>Níquel e seus compostos (Ni)</t>
  </si>
  <si>
    <t xml:space="preserve">Nitrobenzeno </t>
  </si>
  <si>
    <t>Nitrocresol</t>
  </si>
  <si>
    <t>Nitrofenol</t>
  </si>
  <si>
    <t xml:space="preserve">O -toluidina </t>
  </si>
  <si>
    <t>Óxido de eteno (referido a 1,2 epoxietano).</t>
  </si>
  <si>
    <t xml:space="preserve">Óxido de etileno </t>
  </si>
  <si>
    <t>Óxido de propeno (referido a 1,2 -epoxipropano).</t>
  </si>
  <si>
    <t>Óxido de propileno</t>
  </si>
  <si>
    <t>Óxido nitroso (N2O)</t>
  </si>
  <si>
    <t>Óxidos de Azoto (NOx)</t>
  </si>
  <si>
    <t>Paládio (Pd)</t>
  </si>
  <si>
    <t>Partículas (PTS)</t>
  </si>
  <si>
    <t>PCBs</t>
  </si>
  <si>
    <t>Pentaclorobenzeno</t>
  </si>
  <si>
    <t>Pentaclorofenol (PCP)</t>
  </si>
  <si>
    <t>PER (tetracloroetileno)</t>
  </si>
  <si>
    <t>Perfluorcarbonos (PFC)</t>
  </si>
  <si>
    <t>Piridina</t>
  </si>
  <si>
    <t>Platina (Pt)</t>
  </si>
  <si>
    <r>
      <t>PM</t>
    </r>
    <r>
      <rPr>
        <vertAlign val="subscript"/>
        <sz val="10"/>
        <rFont val="Arial"/>
        <family val="2"/>
      </rPr>
      <t>10</t>
    </r>
  </si>
  <si>
    <t xml:space="preserve">Propenonitrilo, </t>
  </si>
  <si>
    <t>Selênio (Se)</t>
  </si>
  <si>
    <t>Sulfato de dietilo.</t>
  </si>
  <si>
    <t>Sulfato de dimetilo.</t>
  </si>
  <si>
    <t>Sulfureto de Hidrogénio (H2S)</t>
  </si>
  <si>
    <t>Tálio (Tl)</t>
  </si>
  <si>
    <t>Telúrio (Te)</t>
  </si>
  <si>
    <t>Tioeteres</t>
  </si>
  <si>
    <t>Tiois</t>
  </si>
  <si>
    <t>Toxafeno</t>
  </si>
  <si>
    <t>Tricloroetileno (TRI)</t>
  </si>
  <si>
    <t>Triclorometano</t>
  </si>
  <si>
    <t>Trietilamina</t>
  </si>
  <si>
    <t>Vanádio (V)</t>
  </si>
  <si>
    <t>Xilenol (excepto 2,4 -xilenol)</t>
  </si>
  <si>
    <t>Zinco e seus compostos (Zn)</t>
  </si>
  <si>
    <r>
      <t>Óxidos de Enxofre (SO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/SO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</si>
  <si>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1,1,1-Tricloroetano</t>
  </si>
  <si>
    <t>1,1,2,2-Tetracloroetano</t>
  </si>
  <si>
    <t>1,1,2-Tricloroetano</t>
  </si>
  <si>
    <t>1,1-Dicloroetano</t>
  </si>
  <si>
    <t xml:space="preserve">1,2,4,5-Tetraclorobenzeno </t>
  </si>
  <si>
    <t>1,2-dibromoetano</t>
  </si>
  <si>
    <t>1,2-Diclorobenzeno</t>
  </si>
  <si>
    <t>1,2-Dicloroetano (DCE)</t>
  </si>
  <si>
    <t>1,2-Dicloroetileno</t>
  </si>
  <si>
    <t>1,2-Dicloropropano</t>
  </si>
  <si>
    <t>1,3-Diclorobenzeno</t>
  </si>
  <si>
    <t>1,3-Dicloropropeno</t>
  </si>
  <si>
    <t>1,4-Diclorobenzeno</t>
  </si>
  <si>
    <t>1-Cloronaftaleno</t>
  </si>
  <si>
    <t>2,4,5-T (sais e ésteres)</t>
  </si>
  <si>
    <t>2,4-D (ésteres)</t>
  </si>
  <si>
    <t>2,4-D (sais)</t>
  </si>
  <si>
    <t>2,4-Diclorofenol</t>
  </si>
  <si>
    <t>2,5-Dicloroanilina</t>
  </si>
  <si>
    <t>2-Clorofenol</t>
  </si>
  <si>
    <t xml:space="preserve">2-Clorotolueno </t>
  </si>
  <si>
    <t>3,4-Dicloroanilina</t>
  </si>
  <si>
    <t xml:space="preserve">3-Clorotolueno </t>
  </si>
  <si>
    <t>4-Cloro-2-nitrotolueno</t>
  </si>
  <si>
    <t>4-Cloro-3-metilfenol</t>
  </si>
  <si>
    <t xml:space="preserve">4-Clorotolueno </t>
  </si>
  <si>
    <t xml:space="preserve">Acetato de trifenil-estanho </t>
  </si>
  <si>
    <t>Aldeídos</t>
  </si>
  <si>
    <t>Alumínio e seus compostos</t>
  </si>
  <si>
    <t>Atrazina (antrazina)</t>
  </si>
  <si>
    <t>Azoto Amoniacal</t>
  </si>
  <si>
    <t>Bário e seus compostos</t>
  </si>
  <si>
    <t>Benzo (g,h,I) perileno</t>
  </si>
  <si>
    <t>Berílio e seus compostos</t>
  </si>
  <si>
    <t>Bifenilo</t>
  </si>
  <si>
    <t>Boro e seus compostos</t>
  </si>
  <si>
    <t>Carbono Orgânico Total (COT)</t>
  </si>
  <si>
    <t>Carência bioquímica de oxigénio (CBO5, 20ºC)</t>
  </si>
  <si>
    <t>Carência química de oxigénio (CQO)</t>
  </si>
  <si>
    <t>Cheiro</t>
  </si>
  <si>
    <t>Cianetos</t>
  </si>
  <si>
    <t>Cloreto de trifenil-estanho</t>
  </si>
  <si>
    <t>Cloretos</t>
  </si>
  <si>
    <t>Cloro residual disponível livre</t>
  </si>
  <si>
    <t>Cloro residual disponível total</t>
  </si>
  <si>
    <r>
      <t>Cloro-alcanos (C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 xml:space="preserve"> -C </t>
    </r>
    <r>
      <rPr>
        <vertAlign val="subscript"/>
        <sz val="10"/>
        <rFont val="Arial"/>
        <family val="2"/>
      </rPr>
      <t>13</t>
    </r>
    <r>
      <rPr>
        <sz val="10"/>
        <rFont val="Arial"/>
        <family val="2"/>
      </rPr>
      <t>)</t>
    </r>
  </si>
  <si>
    <t>Cloroanilinas (isómeros 2,3,4)</t>
  </si>
  <si>
    <t>Clorobenzeno</t>
  </si>
  <si>
    <t>Clorofórmio (triclorometano)</t>
  </si>
  <si>
    <t>Cloronitrobenzenos (o- m-, p-)</t>
  </si>
  <si>
    <t>Cloronitrotoluenos</t>
  </si>
  <si>
    <t>Clorotoluidinas (excepto o 2-cloro-p-toluidina)</t>
  </si>
  <si>
    <t>Compostos orgânicos halogenados (AOX)</t>
  </si>
  <si>
    <t>Compostos organoestânicos</t>
  </si>
  <si>
    <t>Cor</t>
  </si>
  <si>
    <t>Crómio VI e seus compostos</t>
  </si>
  <si>
    <t>Demeteão</t>
  </si>
  <si>
    <t>Detergentes (sulfato de lauril e sódio)</t>
  </si>
  <si>
    <t>Dicloreto de dibutil-estanho</t>
  </si>
  <si>
    <t>Diclorometano (DCM)</t>
  </si>
  <si>
    <t>Dicloronitrobenzenos (6 isómeros)</t>
  </si>
  <si>
    <t>Dicloroprope</t>
  </si>
  <si>
    <t>Dissulfotão</t>
  </si>
  <si>
    <t>Diuron</t>
  </si>
  <si>
    <t>DRIN’s (Aldrina, Dialdrina, Endrina, Isodrina)</t>
  </si>
  <si>
    <t>Endosulfano/Endossulfão (I e II)</t>
  </si>
  <si>
    <t>Epicloridrina</t>
  </si>
  <si>
    <t>Estanho e seus compostos</t>
  </si>
  <si>
    <t>Eter difenílico bromado</t>
  </si>
  <si>
    <t>Etilbenzeno</t>
  </si>
  <si>
    <t>Fenitrotião</t>
  </si>
  <si>
    <t>Fenóis</t>
  </si>
  <si>
    <t>Fentião</t>
  </si>
  <si>
    <t>Ferro e seus compostos</t>
  </si>
  <si>
    <t>Fluoranteno</t>
  </si>
  <si>
    <t>Fluoretos</t>
  </si>
  <si>
    <t>Fosfatos</t>
  </si>
  <si>
    <r>
      <t xml:space="preserve">Fósforo total (P </t>
    </r>
    <r>
      <rPr>
        <vertAlign val="subscript"/>
        <sz val="10"/>
        <rFont val="Arial"/>
        <family val="2"/>
      </rPr>
      <t>total)</t>
    </r>
  </si>
  <si>
    <t>Fostato de tributilo</t>
  </si>
  <si>
    <t>Hexaclorobenzeno (HCB)</t>
  </si>
  <si>
    <t>Hexaclorobutadieno (HCBD)</t>
  </si>
  <si>
    <t>Hexacloroetano</t>
  </si>
  <si>
    <t>Hidrocarbonetos totais</t>
  </si>
  <si>
    <t>Hidróxido de trifenil-estanho</t>
  </si>
  <si>
    <t>Isodrina</t>
  </si>
  <si>
    <t>Isopropilbenzeno</t>
  </si>
  <si>
    <t>Isoproturon</t>
  </si>
  <si>
    <t>Linurão</t>
  </si>
  <si>
    <t>Malatião</t>
  </si>
  <si>
    <t>Metais totais</t>
  </si>
  <si>
    <t>Metolacloro</t>
  </si>
  <si>
    <t>Mevinfos (isómeros Z e E)</t>
  </si>
  <si>
    <t>Molibdénio e seus compostos</t>
  </si>
  <si>
    <t>Molinato</t>
  </si>
  <si>
    <t>Nitratos</t>
  </si>
  <si>
    <t>Nitritos</t>
  </si>
  <si>
    <t>NP/NPEs</t>
  </si>
  <si>
    <t xml:space="preserve">Octilfenois e octilfenol e toxilato </t>
  </si>
  <si>
    <t>Óleos e Gorduras</t>
  </si>
  <si>
    <t>Óleos Minerais</t>
  </si>
  <si>
    <t>Outros sais de dibutil-estanho</t>
  </si>
  <si>
    <t>Óxido de dibutil-estanho</t>
  </si>
  <si>
    <t>Oxigénio dissolvido</t>
  </si>
  <si>
    <t>Paratião-etilo</t>
  </si>
  <si>
    <t>Paratião-metilo</t>
  </si>
  <si>
    <t>pH</t>
  </si>
  <si>
    <t>Prata e seus compostos</t>
  </si>
  <si>
    <t>Propanil</t>
  </si>
  <si>
    <t>Salinidade</t>
  </si>
  <si>
    <t>Selénio e seus compostos</t>
  </si>
  <si>
    <t>Simazine</t>
  </si>
  <si>
    <t>Sólidos Suspensos Totais (SST)</t>
  </si>
  <si>
    <t>Sulfatos</t>
  </si>
  <si>
    <t>Sulfitos</t>
  </si>
  <si>
    <t>Sulfuretos</t>
  </si>
  <si>
    <t>Tálio e seus compostos</t>
  </si>
  <si>
    <t>Telúrio e seus compostos</t>
  </si>
  <si>
    <t>Temperatura</t>
  </si>
  <si>
    <t>Tetrabutil-estanho</t>
  </si>
  <si>
    <t xml:space="preserve">Tetracloreto de carbono </t>
  </si>
  <si>
    <t>Titânio e seus compostos</t>
  </si>
  <si>
    <t>Tolueno</t>
  </si>
  <si>
    <t>Tributil e seus compostos</t>
  </si>
  <si>
    <t>Tributil-estanho</t>
  </si>
  <si>
    <t>Triclorobenzeno (TCB)</t>
  </si>
  <si>
    <t>Triclorofenóis</t>
  </si>
  <si>
    <t>Trifenil e seus compostos</t>
  </si>
  <si>
    <t>Trifluralin</t>
  </si>
  <si>
    <t>Urânio e seus compostos</t>
  </si>
  <si>
    <t>Vanádio e seus compostos</t>
  </si>
  <si>
    <t>Xilenos</t>
  </si>
  <si>
    <t>µg/m3</t>
  </si>
  <si>
    <t>% de oxigénio</t>
  </si>
  <si>
    <t>sem correção</t>
  </si>
  <si>
    <t>Indicar os anexos que contem as medidas</t>
  </si>
  <si>
    <t>Pode ser indicado o anexo da LA onde se encontram, ou copiar para aqui o excel apresentado</t>
  </si>
  <si>
    <t>Porcos</t>
  </si>
  <si>
    <t>Leitões</t>
  </si>
  <si>
    <t>Porcas</t>
  </si>
  <si>
    <t>NH3 Estabulação</t>
  </si>
  <si>
    <t>NH3 Armazenagem e Tratamento</t>
  </si>
  <si>
    <t>NH3 Total</t>
  </si>
  <si>
    <t>Totais anuais em kg</t>
  </si>
  <si>
    <t>Bando 6</t>
  </si>
  <si>
    <t>Bando 7</t>
  </si>
  <si>
    <t>Média de aves por pavilhão</t>
  </si>
  <si>
    <t>Número de aves do bando</t>
  </si>
  <si>
    <t>Data de saída</t>
  </si>
  <si>
    <t>Dias de vazio sanitário</t>
  </si>
  <si>
    <t>Peso médio (de uma ave) (kg)</t>
  </si>
  <si>
    <t>Número total de aves</t>
  </si>
  <si>
    <t>Postura de galinhas poedeiras</t>
  </si>
  <si>
    <t>TOTAL</t>
  </si>
  <si>
    <t>NH3 (kg/ano)</t>
  </si>
  <si>
    <t>CH4 (kg/ano)</t>
  </si>
  <si>
    <t>N2O (kg/ano)</t>
  </si>
  <si>
    <t>PTS (kg/ano)</t>
  </si>
  <si>
    <t>Peso médio (kg)</t>
  </si>
  <si>
    <t>Peso medio (kg)</t>
  </si>
  <si>
    <t>Partículas</t>
  </si>
  <si>
    <t>CONCLUSÕES GERAIS
Deve refletir a visão geral de todos os descritores identificados na Decisão de licenciamento a reportar em sede de RAA</t>
  </si>
  <si>
    <t>CONCLUSÕES POR DESCRITOR
Deve conter todos os descritores identificados na Decisão de licenciamento a reportar em sede de RAA</t>
  </si>
  <si>
    <t>porcos com p.v. &gt; 110 kg</t>
  </si>
  <si>
    <t>porcas cobertas 2ª ou mais barrigas</t>
  </si>
  <si>
    <t>Selecione o tipo de produção para cada pavilhão</t>
  </si>
  <si>
    <t xml:space="preserve">Alier/sa_x000D_
</t>
  </si>
  <si>
    <t xml:space="preserve">Alimentos Pet Food  S.L_x000D_
</t>
  </si>
  <si>
    <t>Aliplast Iberia S.L.</t>
  </si>
  <si>
    <t>Alla Ditta Ravago Italia</t>
  </si>
  <si>
    <t>Aluminio La Estrella, SL</t>
  </si>
  <si>
    <t>Alumínios Cortizo, SA</t>
  </si>
  <si>
    <t>ALUMISEL, SAL</t>
  </si>
  <si>
    <t>ALUSIGMA</t>
  </si>
  <si>
    <t xml:space="preserve">AMPERE INDUSTRIE </t>
  </si>
  <si>
    <t>AMPERRECICLAJE, SL</t>
  </si>
  <si>
    <t>ANHUI YANGQUAN PLASTIC CO LTD</t>
  </si>
  <si>
    <t>ANTOLIN GOMEZ VELLERINO S.L.</t>
  </si>
  <si>
    <t>APD - Aleaciones, Prealeaciones y Desoxidantes - S.L.</t>
  </si>
  <si>
    <t>Arcelor Mittal, S.A</t>
  </si>
  <si>
    <t>ARIDOS DO MENDO SL</t>
  </si>
  <si>
    <t xml:space="preserve">ÁRTABRA, S.A.U._x000D_
</t>
  </si>
  <si>
    <t>ASIM BROTHERS</t>
  </si>
  <si>
    <t>AURUBIS AG RECYCLING</t>
  </si>
  <si>
    <t>Avanti Environmental Group Ltd</t>
  </si>
  <si>
    <t>AVG</t>
  </si>
  <si>
    <t xml:space="preserve">AXION RECYCLING LTD_x000D_
</t>
  </si>
  <si>
    <t>Azor Ambiental, SA</t>
  </si>
  <si>
    <t>BA Vidrio Distribuición y Comercialización de Envases de Vidrio S.A.</t>
  </si>
  <si>
    <t xml:space="preserve">BAGE PLASTICS GMBH_x000D_
</t>
  </si>
  <si>
    <t>Barcelona Cartonboard, S.A.U._x000D_
Centro de reciclagem de papel</t>
  </si>
  <si>
    <t>BASF Corporation</t>
  </si>
  <si>
    <t xml:space="preserve">BASF Italia Srl_x000D_
</t>
  </si>
  <si>
    <t xml:space="preserve">BEFESA ALUMINIO BILBAO S.L._x000D_
</t>
  </si>
  <si>
    <t>BEFESA ESCORIAS SALINAS</t>
  </si>
  <si>
    <t>Befesa Gestión de Residuos Industriales S.L.</t>
  </si>
  <si>
    <t xml:space="preserve">Befesa Gestión de Residuos Industriales S.L. </t>
  </si>
  <si>
    <t>Befesa Gestión PCB</t>
  </si>
  <si>
    <t>BEFESA ZINC ASER, S.A.</t>
  </si>
  <si>
    <t>Belmont Trading UK Limited</t>
  </si>
  <si>
    <t>Ben Mohamed Abdelhani – BM Plastique</t>
  </si>
  <si>
    <t>Bilboplastik S.L.</t>
  </si>
  <si>
    <t xml:space="preserve">Biodiesel Aragon, S.L._x000D_
</t>
  </si>
  <si>
    <t xml:space="preserve">Biotran - Gestion de Residuos </t>
  </si>
  <si>
    <t xml:space="preserve">BOTRADE, S.L.U._x000D_
</t>
  </si>
  <si>
    <t>CAMACHO RECYCLING</t>
  </si>
  <si>
    <t>Carton e Papel Reciclado, SA</t>
  </si>
  <si>
    <t xml:space="preserve">CATOR, S.A. (CATALANA DE TRACTAMENT D'OLIS RESIDUALS, S.A.)_x000D_
</t>
  </si>
  <si>
    <t xml:space="preserve">CEMEX_x000D_
</t>
  </si>
  <si>
    <t xml:space="preserve">Chamota, S.L. </t>
  </si>
  <si>
    <t xml:space="preserve">Changlong International Co. Lt_x000D_
</t>
  </si>
  <si>
    <t>Changlong International Co. Ltd</t>
  </si>
  <si>
    <t>Chemviron Italia, S.r.l</t>
  </si>
  <si>
    <t xml:space="preserve">Cindegal – Tratamiento y Valorización de Resíduos_x000D_
</t>
  </si>
  <si>
    <t xml:space="preserve">CIXI HAOCHEN PLASTIC CO., LTD_x000D_
</t>
  </si>
  <si>
    <t>Clariant Prodotti</t>
  </si>
  <si>
    <t xml:space="preserve">Clement Román S.L._x000D_
</t>
  </si>
  <si>
    <t>CMR SYNERGIES S.L.</t>
  </si>
  <si>
    <t xml:space="preserve">COMERCIAL DE RECICLAJES, S.L._x000D_
</t>
  </si>
  <si>
    <t xml:space="preserve">Comercial plastics recycling Inc_x000D_
</t>
  </si>
  <si>
    <t>COMERCIAL RIBA &amp; FARRE SA</t>
  </si>
  <si>
    <t>Compagnie IBM France</t>
  </si>
  <si>
    <t>Consenur, S.L.</t>
  </si>
  <si>
    <t xml:space="preserve">Contendores D.S.A  S.L_x000D_
</t>
  </si>
  <si>
    <t>COOLREC FRANCE</t>
  </si>
  <si>
    <t xml:space="preserve">Coprec Recycling SL_x000D_
_x000D_
</t>
  </si>
  <si>
    <t>Cordoplás SA</t>
  </si>
  <si>
    <t xml:space="preserve">Cowsur SL_x000D_
</t>
  </si>
  <si>
    <t>CVB RECYCLING ECOLOGISTICS BV</t>
  </si>
  <si>
    <t xml:space="preserve">CWK- Recycling Gmbh  _x000D_
</t>
  </si>
  <si>
    <t>DERICHEBOURG MEDIO AMBIENTE,S.A.</t>
  </si>
  <si>
    <t xml:space="preserve">Desguaces Lema, SL_x000D_
</t>
  </si>
  <si>
    <t>Desperdicios de Papel del Norte S. L - Despanorsa</t>
  </si>
  <si>
    <t>DESTILERIAS REQUIM, S.A</t>
  </si>
  <si>
    <t>Deydesa 2000</t>
  </si>
  <si>
    <t>Dong Guan Qing Ying Industry Co, Ltd</t>
  </si>
  <si>
    <t>Dow Deutschland</t>
  </si>
  <si>
    <t>Duc Dat Imporl Export Trading Service Co., Ltd</t>
  </si>
  <si>
    <t>DW Plastic NV</t>
  </si>
  <si>
    <t xml:space="preserve">Eco System XXI, SL_x000D_
</t>
  </si>
  <si>
    <t>ECOLABORA</t>
  </si>
  <si>
    <t>Ecomet XXI, SL</t>
  </si>
  <si>
    <t xml:space="preserve">Ekonor S.A_x000D_
</t>
  </si>
  <si>
    <t>ELECTRORECYCLER</t>
  </si>
  <si>
    <t>Elirecon</t>
  </si>
  <si>
    <t>Elmet SLU</t>
  </si>
  <si>
    <t>Energis Valorizacion de Resíduos, S.A</t>
  </si>
  <si>
    <t>Envirobat España</t>
  </si>
  <si>
    <t>Eslava Plásticos, SA</t>
  </si>
  <si>
    <t>EURECAT S.A.</t>
  </si>
  <si>
    <t>EUROPAC – Papeles e Cartones de Europa</t>
  </si>
  <si>
    <t>Evencio Niño, S.L.</t>
  </si>
  <si>
    <t xml:space="preserve">Evonik Degussa_x000D_
</t>
  </si>
  <si>
    <t>FCC Ámbito/FCC Servicios Ciudadanos</t>
  </si>
  <si>
    <t xml:space="preserve">FELIPE VILELLA E HIJOS, S.L_x000D_
</t>
  </si>
  <si>
    <t>FERROATLANTICA, S.A</t>
  </si>
  <si>
    <t>Formox AB</t>
  </si>
  <si>
    <t xml:space="preserve">Fosimpe_x000D_
</t>
  </si>
  <si>
    <t>Fragnor, S.L</t>
  </si>
  <si>
    <t>Franz Hillebrand KG</t>
  </si>
  <si>
    <t>Galloo Plastics S.A</t>
  </si>
  <si>
    <t>GAUAR - Gestion de  Aceites Usados de Aragon, SLU</t>
  </si>
  <si>
    <t>Geocycle España, SA</t>
  </si>
  <si>
    <t xml:space="preserve">GEPARD INTERNATIONAL CORPORATI_x000D_
</t>
  </si>
  <si>
    <t>Gera Metallhandler GmbH</t>
  </si>
  <si>
    <t>Global Steel Wire, S.A.</t>
  </si>
  <si>
    <t>Grafitos Barco S.A</t>
  </si>
  <si>
    <t>Graue Entsorgungs- UndBbunkergesellschaft mbh</t>
  </si>
  <si>
    <t>Grecat Gestio de Residus Especials de Catalunya, S.A.</t>
  </si>
  <si>
    <t>Gujarat Pollution Control Board</t>
  </si>
  <si>
    <t>GZOULYCAT, S.L.U</t>
  </si>
  <si>
    <t>HANSHENG METAL MATERIAL (TAICANG) CO., LTD</t>
  </si>
  <si>
    <t>HAZACOM BV</t>
  </si>
  <si>
    <t>HEATHLAND B.V.</t>
  </si>
  <si>
    <t>Heraeus Precious Metals GmbH &amp; Co</t>
  </si>
  <si>
    <t>HERMANOS INGLES, SA</t>
  </si>
  <si>
    <t>HIERROS ALAVA, SL</t>
  </si>
  <si>
    <t>HIERROS SERVANDO FERNANDEZ, SL</t>
  </si>
  <si>
    <t>Hijos e vicente Sempere, SL</t>
  </si>
  <si>
    <t>HIM GmbH</t>
  </si>
  <si>
    <t xml:space="preserve">HIM GmbH </t>
  </si>
  <si>
    <t>Hinoplast</t>
  </si>
  <si>
    <t>Hirumet, SL</t>
  </si>
  <si>
    <t>Holcim (España), SA</t>
  </si>
  <si>
    <t xml:space="preserve">Holmen Paper Madrid SL </t>
  </si>
  <si>
    <t xml:space="preserve">Hong Luen Metal Trading Co.Ltd_x000D_
</t>
  </si>
  <si>
    <t>Hunt Brothers Ltd</t>
  </si>
  <si>
    <t xml:space="preserve">Hydro Aluminio Azuqueca, S.A. _x000D_
</t>
  </si>
  <si>
    <t>Hydrometal, S.A. ENGIS</t>
  </si>
  <si>
    <t xml:space="preserve">Iber Resinas SL_x000D_
</t>
  </si>
  <si>
    <t>Iber Tredi – Seche Global Solutions</t>
  </si>
  <si>
    <t xml:space="preserve">Ibérica de Aleaciones Ligeras, S.L. (Idalsa)_x000D_
</t>
  </si>
  <si>
    <t>IBERINOX 88 TRADE, S.L</t>
  </si>
  <si>
    <t>IBIDEN</t>
  </si>
  <si>
    <t>Indaver NV</t>
  </si>
  <si>
    <t xml:space="preserve">INDUMETAL RECYCLING, S.A._x000D_
</t>
  </si>
  <si>
    <t>Inserplasa</t>
  </si>
  <si>
    <t>INTERNATIONAL PAPER MADRID MILL, S.L.U</t>
  </si>
  <si>
    <t xml:space="preserve">Invalmet S.L_x000D_
</t>
  </si>
  <si>
    <t xml:space="preserve">jiangyin zhongya polymer materials CO_x000D_
</t>
  </si>
  <si>
    <t>Jiangyun hongfeng chemical Fiber CO, ltd</t>
  </si>
  <si>
    <t>Jiangyun Xieda special chemical Fiber CO, ltd</t>
  </si>
  <si>
    <t xml:space="preserve">Joaquim Rivero Melara_x000D_
</t>
  </si>
  <si>
    <t>Johnson Matthey Public Limited Company</t>
  </si>
  <si>
    <t>Kalysol Iberia, SA</t>
  </si>
  <si>
    <t>KAM HUI INTERNATIONAL (GROUP) LIMITED</t>
  </si>
  <si>
    <t>Kam Kwan Ltd</t>
  </si>
  <si>
    <t xml:space="preserve">Knauf UK GmbH </t>
  </si>
  <si>
    <t xml:space="preserve">L &amp; S INTERNATIONAL_x000D_
</t>
  </si>
  <si>
    <t>La Farga  Lacambra</t>
  </si>
  <si>
    <t>LAJO Y RODRIGUEZ, S.A.</t>
  </si>
  <si>
    <t>LAPRIMA PLASTICS SRL</t>
  </si>
  <si>
    <t>LATONES DEL CARRION, S.A.</t>
  </si>
  <si>
    <t>Ligeplás</t>
  </si>
  <si>
    <t>LINDENSCHIMDT</t>
  </si>
  <si>
    <t>Logistica Inversa Del Plastico S.L</t>
  </si>
  <si>
    <t xml:space="preserve">LONDON METALS LIMITED </t>
  </si>
  <si>
    <t>M&amp;R CLAUSHIUS BV</t>
  </si>
  <si>
    <t>M/S Belta</t>
  </si>
  <si>
    <t xml:space="preserve">M/S Express Metal International_x000D_
</t>
  </si>
  <si>
    <t xml:space="preserve">M/S Fast Trade International_x000D_
</t>
  </si>
  <si>
    <t xml:space="preserve">M/s UK Asia Traders Ltd._x000D_
</t>
  </si>
  <si>
    <t>MACROPLAST - IND. E COMÉRCIO DE PLÁSTICOS LTDA</t>
  </si>
  <si>
    <t>Magic Falcon Limited</t>
  </si>
  <si>
    <t>MAIREC Edelmetallgesellschaft GmbH</t>
  </si>
  <si>
    <t>Marepa, S. A.</t>
  </si>
  <si>
    <t xml:space="preserve">Mashav Initiating and Development, IL </t>
  </si>
  <si>
    <t>Mastermelt Ltd</t>
  </si>
  <si>
    <t>Matrix Materials Limited</t>
  </si>
  <si>
    <t>MBA POLYMERS KUNSTOFFVERARBEITUNG GmbH</t>
  </si>
  <si>
    <t xml:space="preserve">MetaKon GmbH_x000D_
</t>
  </si>
  <si>
    <t>Metal Fragmentado Reciclado S.A</t>
  </si>
  <si>
    <t>Metal Futuro, SL</t>
  </si>
  <si>
    <t xml:space="preserve">Metal Trading_x000D_
</t>
  </si>
  <si>
    <t>Metallo Spain, SLU (ES.B48483465)</t>
  </si>
  <si>
    <t xml:space="preserve">METALQUEX, SL _x000D_
</t>
  </si>
  <si>
    <t>Metalurgica de Medina, SA</t>
  </si>
  <si>
    <t>Metaro S.L.</t>
  </si>
  <si>
    <t>METCHEM - Metalchemic recycling internation B. V.</t>
  </si>
  <si>
    <t xml:space="preserve">Methong Plastics (H.K.) Limite_x000D_
</t>
  </si>
  <si>
    <t>Mineralmahlwerk Westerwald Horn GmbH &amp; Co. KG</t>
  </si>
  <si>
    <t>Mineraloel-Raffinerie Dollbergen GmbH    </t>
  </si>
  <si>
    <t>MITSUBISHI MATERIALSCORPORATION NAOSHIMA SMELTER &amp; REFINERY</t>
  </si>
  <si>
    <t>Modern Karton Sanayi Ve Ticaret,A.S.</t>
  </si>
  <si>
    <t>MOXBA-METREX B.V.</t>
  </si>
  <si>
    <t xml:space="preserve">MOXBA-METREX B.V._x000D_
</t>
  </si>
  <si>
    <t xml:space="preserve">MY METALS ENTERPRISES_x000D_
</t>
  </si>
  <si>
    <t>Nanjing Iron and Steel Group International Trade Co, Lda</t>
  </si>
  <si>
    <t>Nature Environmental Solutions Ltd</t>
  </si>
  <si>
    <t>Nature International Slop Disposal / Ecoscrub Solutions</t>
  </si>
  <si>
    <t>NFM ALLOYS,S.A</t>
  </si>
  <si>
    <t xml:space="preserve">NFM Trading_x000D_
</t>
  </si>
  <si>
    <t>Ningbo (Haishu) Ganyang Imp. &amp;Exp. Co. Ldt</t>
  </si>
  <si>
    <t>Ningbo Dafa Chemical Fiber CO, Ldt</t>
  </si>
  <si>
    <t>Ningbo Lianfang Chemical Fiber CO, Ldt</t>
  </si>
  <si>
    <t>Ningbo Shuaibang Chemical Fiber CO, Lda</t>
  </si>
  <si>
    <t xml:space="preserve">NINGBO SHUNXIANG SCIENCE AND TECHNOLOGY INDUSTRY CO., LTD </t>
  </si>
  <si>
    <t>NINGBO WEALTH PLASTIC</t>
  </si>
  <si>
    <t xml:space="preserve">NOVARTIA GLOBAL SERVICE, S.L._x000D_
</t>
  </si>
  <si>
    <t>OSRAM GmbH</t>
  </si>
  <si>
    <t>Papeles Y Cartones de Europa, SA</t>
  </si>
  <si>
    <t>Papeles Y Desarrolos, SL</t>
  </si>
  <si>
    <t>PAPRESA S.A.</t>
  </si>
  <si>
    <t>PET CÍA. PARA SU RECICLADO, SA</t>
  </si>
  <si>
    <t>Peute Paierrecycling BV</t>
  </si>
  <si>
    <t xml:space="preserve">PFAU-PMP CHEMICALS INDUSTRIES_x000D_
</t>
  </si>
  <si>
    <t>Pinghu Longchen Co Ltd</t>
  </si>
  <si>
    <t>PLASCYCLE COMPANY</t>
  </si>
  <si>
    <t>PLASTIAL IND. E COMÉRCIO DE PLÁSTICOS INDAIAL, LTD</t>
  </si>
  <si>
    <t xml:space="preserve">Plastic Pool Europe s.a._x000D_
</t>
  </si>
  <si>
    <t xml:space="preserve">PLASTICOS RIAZA SL </t>
  </si>
  <si>
    <t xml:space="preserve">PLASTIMAGEM INDÚSTRIA E COMÉRCIO_x000D_
</t>
  </si>
  <si>
    <t xml:space="preserve">POLYSTRAPS_x000D_
</t>
  </si>
  <si>
    <t>Power Step Limited</t>
  </si>
  <si>
    <t>Premier Plastic Recycling Company</t>
  </si>
  <si>
    <t>Profit Forever International Enterprise Limited</t>
  </si>
  <si>
    <t>Prometimpex</t>
  </si>
  <si>
    <t>PT Pakerin</t>
  </si>
  <si>
    <t>Pushkal Industries</t>
  </si>
  <si>
    <t xml:space="preserve">PUTIAN LICHENG JINGXIANG MATERIAL RECYCLE CO.,LTD </t>
  </si>
  <si>
    <t>Raffmetal S.P.A.</t>
  </si>
  <si>
    <t xml:space="preserve">RECASA, Recuperaciones ecológicas Castellanas s.a. </t>
  </si>
  <si>
    <t xml:space="preserve">Reciclados e valorizaciones Onda SL_x000D_
</t>
  </si>
  <si>
    <t xml:space="preserve">RECICLADOS ECOLÓGICOS DIAZ S.L_x000D_
</t>
  </si>
  <si>
    <t>Reciclados Plascia, SL</t>
  </si>
  <si>
    <t>Recider, S.L.</t>
  </si>
  <si>
    <t>RECIEDER, S.L</t>
  </si>
  <si>
    <t>Recobat - Recuperación Ecológica de Baterias, S.L.</t>
  </si>
  <si>
    <t xml:space="preserve">RECUMAT-1643_x000D_
</t>
  </si>
  <si>
    <t xml:space="preserve">Recuperación e Recyclages ROMÁN, SL _x000D_
</t>
  </si>
  <si>
    <t>RECUPERACIONES IRECO, S.L.</t>
  </si>
  <si>
    <t>Recuperaciones Pina, S.L.U.</t>
  </si>
  <si>
    <t>RECUPERACIONES VIPEJO, SL - Gestores de Residuos</t>
  </si>
  <si>
    <t>RECUPERACIONS MASNOU, SL</t>
  </si>
  <si>
    <t>Recuperiones Medioambientales Industriales (ES.B48714133)</t>
  </si>
  <si>
    <t>Recurso</t>
  </si>
  <si>
    <t>RECYCLAIR, SL</t>
  </si>
  <si>
    <t>Recyco Dent Produktions GmbH</t>
  </si>
  <si>
    <t>Recymet</t>
  </si>
  <si>
    <t>REFIAL – Refineria de Aluminio, SL</t>
  </si>
  <si>
    <t>REFRACTARIOS ALFRÁN, S.A.</t>
  </si>
  <si>
    <t>REFRACTARIOS KELSEN</t>
  </si>
  <si>
    <t xml:space="preserve">Regadi – Recuperadora Gallega Dissolventes </t>
  </si>
  <si>
    <t>REINOXMETAL 2002, S.L</t>
  </si>
  <si>
    <t>Remondis Industrie Service GmbH</t>
  </si>
  <si>
    <t xml:space="preserve">RenderGrasas, S,L_x000D_
</t>
  </si>
  <si>
    <t>Reserplast SL</t>
  </si>
  <si>
    <t>REYDESA RECYCLING, SA</t>
  </si>
  <si>
    <t>RHI Refractories España, S.L</t>
  </si>
  <si>
    <t xml:space="preserve">RIMACOR, S.A. </t>
  </si>
  <si>
    <t xml:space="preserve">Rizhao ocean trading co , ltd_x000D_
</t>
  </si>
  <si>
    <t>Robert Müller</t>
  </si>
  <si>
    <t xml:space="preserve">ROLPLAS, S.L._x000D_
</t>
  </si>
  <si>
    <t>RS Bruce Metal &amp; Machinery Ltd.</t>
  </si>
  <si>
    <t>Rube Produtos Técnicos, S.L</t>
  </si>
  <si>
    <t>S.A. LIPMES (ES.A08112021)</t>
  </si>
  <si>
    <t>SA Industrias Celulosa Aragonesa (SAICA)</t>
  </si>
  <si>
    <t>SAFT AB - MANUFACTURING PLANT</t>
  </si>
  <si>
    <t xml:space="preserve">SAINT-GOBAIN GYPROC BELGIUM_x000D_
</t>
  </si>
  <si>
    <t xml:space="preserve">Samsung Corning (M) SDN BHD_x000D_
</t>
  </si>
  <si>
    <t xml:space="preserve">SANTAOLALLA E HIJOS, S.A.	C/. Vega del Henares, nº2, Polígono Industrial de Quer – Parcela Nº 1 	2	Quer (Guadalajara)_x000D_
</t>
  </si>
  <si>
    <t>SCHION INTERNATIONAL</t>
  </si>
  <si>
    <t xml:space="preserve">SERTEGO Servicios Medioambientales, S.L.U_x000D_
</t>
  </si>
  <si>
    <t xml:space="preserve">Shangai jiute plastic recycling ing_x000D_
</t>
  </si>
  <si>
    <t>Shangai Legend Plastic Materials Inc</t>
  </si>
  <si>
    <t xml:space="preserve">SHANGHAI FUXIN PLASTIC PRODUCTS CO., LTD </t>
  </si>
  <si>
    <t>SIEGFRIED JACOB Metallwerke GmbH Co KG</t>
  </si>
  <si>
    <t>Sociedad Gallega de Residuos Industriales, Sogarisa, S.A.</t>
  </si>
  <si>
    <t>Société Nouvelle D`Affinage des Metaux</t>
  </si>
  <si>
    <t>SOGAPOL – Sociedad Gallega de Polímeros, S.A.</t>
  </si>
  <si>
    <t>Sorepla Industrie</t>
  </si>
  <si>
    <t xml:space="preserve">SPECTRA - MEDIA d.o.o._x000D_
</t>
  </si>
  <si>
    <t xml:space="preserve">SRIPATHI PAPER AND BOARDS PVT LTD </t>
  </si>
  <si>
    <t>Steinert Elektromagnetbau GmbH</t>
  </si>
  <si>
    <t>Stora Enso</t>
  </si>
  <si>
    <t>STYROCOM GMBH</t>
  </si>
  <si>
    <t xml:space="preserve">Sulayr_x000D_
</t>
  </si>
  <si>
    <t>SUNBERG LIMITED</t>
  </si>
  <si>
    <t>SUNHUI (HK), LTD</t>
  </si>
  <si>
    <t>Sunny Jaya Plastic Industries Sdn. Bhd.</t>
  </si>
  <si>
    <t>TECNI-PLASPER SA</t>
  </si>
  <si>
    <t xml:space="preserve">Tecnology PP Industries SDN BHD_x000D_
</t>
  </si>
  <si>
    <t>THEES PLASTIC RECYCLING</t>
  </si>
  <si>
    <t>THUY TU ONE MEMBER CO., LTD</t>
  </si>
  <si>
    <t>Tiangin Hengkai Jialian Internacional Trade co. ltd</t>
  </si>
  <si>
    <t>Tianjin Huaqing Baisheng Plastics Co., Ltd</t>
  </si>
  <si>
    <t>TIANJIN NOBO BUILDINGMATEIALS TECHNOLOGY CO.,LTD</t>
  </si>
  <si>
    <t>Tianjin Suya Metal Products CO. LTD</t>
  </si>
  <si>
    <t xml:space="preserve">Tianjin Yunxiangtong Metal Pro_x000D_
</t>
  </si>
  <si>
    <t>Tianjin Zhong Lian Import and Export Co.,Ltd</t>
  </si>
  <si>
    <t>TNR TRADING COMPANY LIMITED</t>
  </si>
  <si>
    <t>TorrePet</t>
  </si>
  <si>
    <t>TRACEMAR Tratamento de Aceites Y Marpoles SLU</t>
  </si>
  <si>
    <t>TREDI SAINT VULBAS</t>
  </si>
  <si>
    <t>Umicore AG&amp;Co, KG</t>
  </si>
  <si>
    <t xml:space="preserve">USA Zinc Corporation_x000D_
</t>
  </si>
  <si>
    <t>Valls Química</t>
  </si>
  <si>
    <t>Valoref, S.A.</t>
  </si>
  <si>
    <t>Verinsur Complejo Medioambiental Bolanos</t>
  </si>
  <si>
    <t>Videocon Industries Limited</t>
  </si>
  <si>
    <t>VLP - Valdi Le Palais</t>
  </si>
  <si>
    <t>Volumen de Negocios, SL</t>
  </si>
  <si>
    <t>Wah tat industries co</t>
  </si>
  <si>
    <t>Warsing Plastics Limited</t>
  </si>
  <si>
    <t>Wellpine Company Limited</t>
  </si>
  <si>
    <t>Wenan Dongdu Jiacheng Recycled Resources Co, Ltd</t>
  </si>
  <si>
    <t>WESTER INDÚSTRIA E COMÉRCIO LTDA</t>
  </si>
  <si>
    <t>Wort Europ, S.L.</t>
  </si>
  <si>
    <t>WRC World Resources Company GmbH</t>
  </si>
  <si>
    <t>Yantai aojin trading CO, lda</t>
  </si>
  <si>
    <t>Zencor as</t>
  </si>
  <si>
    <t>Zhaoqing City Huide Recycling Resources Co., Ltd</t>
  </si>
  <si>
    <t>Zhejiang Betterlay Chemestry Fibre CO, Lda</t>
  </si>
  <si>
    <t>ZHEJIANG JINLONG PAPER CO LTD</t>
  </si>
  <si>
    <t>ZHEJIANG JUDONG CO LTD</t>
  </si>
  <si>
    <t>ZORTON WORLD, S.L.</t>
  </si>
  <si>
    <t>Nome</t>
  </si>
  <si>
    <t>Morada</t>
  </si>
  <si>
    <t>N Porta</t>
  </si>
  <si>
    <t>Codigo Postal</t>
  </si>
  <si>
    <t>Activo</t>
  </si>
  <si>
    <t>Codigo</t>
  </si>
  <si>
    <t>DEST280</t>
  </si>
  <si>
    <t>DEST264</t>
  </si>
  <si>
    <t>DEST1</t>
  </si>
  <si>
    <t>DEST138</t>
  </si>
  <si>
    <t>DEST68</t>
  </si>
  <si>
    <t>DEST2</t>
  </si>
  <si>
    <t>DEST3</t>
  </si>
  <si>
    <t>DEST180</t>
  </si>
  <si>
    <t xml:space="preserve">Pol. Industrial, s/n_x000D_
</t>
  </si>
  <si>
    <t>n/d</t>
  </si>
  <si>
    <t xml:space="preserve">Rosselló (Lleida)_x000D_
</t>
  </si>
  <si>
    <t>25124</t>
  </si>
  <si>
    <t>DEST107</t>
  </si>
  <si>
    <t xml:space="preserve">Poligono Industrial Fuente de Los Arrieros Sec._x000D_
</t>
  </si>
  <si>
    <t xml:space="preserve">Minglanilla - Cuenca_x000D_
</t>
  </si>
  <si>
    <t>16260</t>
  </si>
  <si>
    <t>DEST104</t>
  </si>
  <si>
    <t>Pol. Ind. “Colomer”-C/Castilha y Leon</t>
  </si>
  <si>
    <t>19</t>
  </si>
  <si>
    <t>Onda (Castellon)</t>
  </si>
  <si>
    <t>12200</t>
  </si>
  <si>
    <t>DEST72</t>
  </si>
  <si>
    <t>Via Baraccone</t>
  </si>
  <si>
    <t>5</t>
  </si>
  <si>
    <t>Mornico Al Serio</t>
  </si>
  <si>
    <t>24050</t>
  </si>
  <si>
    <t>IT</t>
  </si>
  <si>
    <t>DEST292</t>
  </si>
  <si>
    <t>Carretera La Veccila, Pol. Industrial Cobo Calleja</t>
  </si>
  <si>
    <t>25</t>
  </si>
  <si>
    <t>Fuenlabrada – Madrid</t>
  </si>
  <si>
    <t>28947</t>
  </si>
  <si>
    <t>DEST221</t>
  </si>
  <si>
    <t>Extramundi</t>
  </si>
  <si>
    <t>Padrón</t>
  </si>
  <si>
    <t>15901</t>
  </si>
  <si>
    <t>DEST258</t>
  </si>
  <si>
    <t xml:space="preserve">POLIGONO INDUSTRIAL, A GRANXA  </t>
  </si>
  <si>
    <t xml:space="preserve">PORRINO (PONTEVEDRA) </t>
  </si>
  <si>
    <t>36400</t>
  </si>
  <si>
    <t>DEST173</t>
  </si>
  <si>
    <t>POLIGNO DE SOMONTE III PARCELA 7</t>
  </si>
  <si>
    <t>Astúrias</t>
  </si>
  <si>
    <t>33393 Sotiello</t>
  </si>
  <si>
    <t>DEST290</t>
  </si>
  <si>
    <t xml:space="preserve">Rue Pierre Devaux </t>
  </si>
  <si>
    <t>7</t>
  </si>
  <si>
    <t xml:space="preserve">Sérézin-du-Rhône </t>
  </si>
  <si>
    <t>69360</t>
  </si>
  <si>
    <t>DEST192</t>
  </si>
  <si>
    <t>Pol. Ind. de Roces, C/ Leonardo Da Vinci</t>
  </si>
  <si>
    <t>34</t>
  </si>
  <si>
    <t>2800</t>
  </si>
  <si>
    <t>DEST293</t>
  </si>
  <si>
    <t xml:space="preserve">Chuangguan Tiwn, Lingquan City Fuyang China </t>
  </si>
  <si>
    <t>Lingquan City Fuyang</t>
  </si>
  <si>
    <t>CN</t>
  </si>
  <si>
    <t>DEST273</t>
  </si>
  <si>
    <t>Carretera del Valle de la Serena</t>
  </si>
  <si>
    <t>km 1900</t>
  </si>
  <si>
    <t>06400 Don Benito</t>
  </si>
  <si>
    <t>DEST276</t>
  </si>
  <si>
    <t>Pol. Ind. Pla de Llerona C/ Luxemburg, s/n</t>
  </si>
  <si>
    <t>Les Franqueses del Vallès</t>
  </si>
  <si>
    <t>8520</t>
  </si>
  <si>
    <t>DEST74</t>
  </si>
  <si>
    <t>Avenue de la Liberté</t>
  </si>
  <si>
    <t>Luxembourg</t>
  </si>
  <si>
    <t>L-2930</t>
  </si>
  <si>
    <t>LU</t>
  </si>
  <si>
    <t>DEST185</t>
  </si>
  <si>
    <t>Chan da Salgosa</t>
  </si>
  <si>
    <t>43</t>
  </si>
  <si>
    <t>Oleiros, SALVATERRA DE MIÑO, PONTEVEDRA</t>
  </si>
  <si>
    <t>DEST260</t>
  </si>
  <si>
    <t xml:space="preserve">Lg .Forno Furado-San Martín de Suevos_x000D_
</t>
  </si>
  <si>
    <t xml:space="preserve">Arteixo_x000D_
</t>
  </si>
  <si>
    <t>15140</t>
  </si>
  <si>
    <t>DEST103</t>
  </si>
  <si>
    <t>SHEIKH BUILDING, First Floor_x000D_
Near MCB Bank Square</t>
  </si>
  <si>
    <t>nd</t>
  </si>
  <si>
    <t>Gujranwala</t>
  </si>
  <si>
    <t>52250</t>
  </si>
  <si>
    <t>DEST154</t>
  </si>
  <si>
    <t>Kupferstrasse, 23</t>
  </si>
  <si>
    <t>Lünen</t>
  </si>
  <si>
    <t xml:space="preserve">D-44532 </t>
  </si>
  <si>
    <t>DEST193</t>
  </si>
  <si>
    <t>Charley wood road, knowsley Industrial Estate</t>
  </si>
  <si>
    <t>Liverpool</t>
  </si>
  <si>
    <t>L33/SG</t>
  </si>
  <si>
    <t>UK</t>
  </si>
  <si>
    <t>DEST198</t>
  </si>
  <si>
    <t>Borsigstr</t>
  </si>
  <si>
    <t>2</t>
  </si>
  <si>
    <t>Hamburg</t>
  </si>
  <si>
    <t>22113</t>
  </si>
  <si>
    <t>DEST4</t>
  </si>
  <si>
    <t xml:space="preserve">Langley Road South_x000D_
</t>
  </si>
  <si>
    <t xml:space="preserve">Salford, Manchester_x000D_
</t>
  </si>
  <si>
    <t>M6 6HQ</t>
  </si>
  <si>
    <t>EN</t>
  </si>
  <si>
    <t>DEST116</t>
  </si>
  <si>
    <t>Ctra. de Madrid, km 387, Polig. Ind. La Polvorista</t>
  </si>
  <si>
    <t>km 387</t>
  </si>
  <si>
    <t>Cabezo Cortado - Molina de Segura</t>
  </si>
  <si>
    <t>30500</t>
  </si>
  <si>
    <t>DEST5</t>
  </si>
  <si>
    <t>Pol. Ind. Los Varales, C/ Luz</t>
  </si>
  <si>
    <t>S/N</t>
  </si>
  <si>
    <t>Villafranca de los Barros</t>
  </si>
  <si>
    <t>A06309165</t>
  </si>
  <si>
    <t>DEST248</t>
  </si>
  <si>
    <t xml:space="preserve">Eisenstrasse _x000D_
</t>
  </si>
  <si>
    <t>1</t>
  </si>
  <si>
    <t xml:space="preserve">St. Marien _x000D_
</t>
  </si>
  <si>
    <t>4502</t>
  </si>
  <si>
    <t>AT</t>
  </si>
  <si>
    <t>DEST329</t>
  </si>
  <si>
    <t>Carrer Potassi</t>
  </si>
  <si>
    <t>Barcelona</t>
  </si>
  <si>
    <t>08755 Castellbisbal</t>
  </si>
  <si>
    <t>DEST256</t>
  </si>
  <si>
    <t>Engelhard Drive</t>
  </si>
  <si>
    <t>554</t>
  </si>
  <si>
    <t>Seneca, SC</t>
  </si>
  <si>
    <t>29678</t>
  </si>
  <si>
    <t>US</t>
  </si>
  <si>
    <t>DEST223</t>
  </si>
  <si>
    <t xml:space="preserve">Via di Salone_x000D_
</t>
  </si>
  <si>
    <t>45</t>
  </si>
  <si>
    <t>Roma</t>
  </si>
  <si>
    <t>00131</t>
  </si>
  <si>
    <t>DEST100</t>
  </si>
  <si>
    <t xml:space="preserve">Lutxana - Asua Errepidea_x000D_
</t>
  </si>
  <si>
    <t>13</t>
  </si>
  <si>
    <t xml:space="preserve">ERANDIOGOIKOA , ERANDIO , BIZKAIA _x000D_
</t>
  </si>
  <si>
    <t>48950</t>
  </si>
  <si>
    <t>DEST99</t>
  </si>
  <si>
    <t>CABEZÓN</t>
  </si>
  <si>
    <t>VALLADOLID</t>
  </si>
  <si>
    <t>47011</t>
  </si>
  <si>
    <t>DEST6</t>
  </si>
  <si>
    <t>Paseo de la Castellana</t>
  </si>
  <si>
    <t>31 - 3º</t>
  </si>
  <si>
    <t>Madrid</t>
  </si>
  <si>
    <t>28046</t>
  </si>
  <si>
    <t>DEST7</t>
  </si>
  <si>
    <t>Polig. Granda</t>
  </si>
  <si>
    <t>3, D/3 Bajo</t>
  </si>
  <si>
    <t>Ortuella (Bizkaia)</t>
  </si>
  <si>
    <t>48530</t>
  </si>
  <si>
    <t>DEST8</t>
  </si>
  <si>
    <t>C. Apel-les Mestres</t>
  </si>
  <si>
    <t>105</t>
  </si>
  <si>
    <t>El Prat de Llobregat (Barcelona)</t>
  </si>
  <si>
    <t>8820</t>
  </si>
  <si>
    <t>DEST9</t>
  </si>
  <si>
    <t>Polígono Industrial Fuente del Jarro, C/ Villa de Madrid</t>
  </si>
  <si>
    <t>26-A</t>
  </si>
  <si>
    <t>Paterna (Valencia)</t>
  </si>
  <si>
    <t>46988</t>
  </si>
  <si>
    <t>DEST10</t>
  </si>
  <si>
    <t xml:space="preserve">Pol. Ind. Las Salinas de Levante, Avda. Ingeniero Marcos Seguí </t>
  </si>
  <si>
    <t>22</t>
  </si>
  <si>
    <t xml:space="preserve"> Pto. Sta. María (Cádiz)</t>
  </si>
  <si>
    <t>11500</t>
  </si>
  <si>
    <t>DEST11</t>
  </si>
  <si>
    <t>Carretera N-343, km 9</t>
  </si>
  <si>
    <t>Valle de Escombreras - Cartagena (Murcia)</t>
  </si>
  <si>
    <t>30350</t>
  </si>
  <si>
    <t>DEST12</t>
  </si>
  <si>
    <t>Polig. Ind Malpica, C/D</t>
  </si>
  <si>
    <t>160</t>
  </si>
  <si>
    <t>Zaragoza</t>
  </si>
  <si>
    <t>50057</t>
  </si>
  <si>
    <t>DEST13</t>
  </si>
  <si>
    <t>Crta. Tarragona-Lleida km 7,2</t>
  </si>
  <si>
    <t>Perafort (Tarragona)</t>
  </si>
  <si>
    <t>43152</t>
  </si>
  <si>
    <t>DEST14</t>
  </si>
  <si>
    <t>Área Industrial de Tabaza</t>
  </si>
  <si>
    <t>Parcela 12 A</t>
  </si>
  <si>
    <t>Carreño (Asturias)</t>
  </si>
  <si>
    <t>33469</t>
  </si>
  <si>
    <t>DEST15</t>
  </si>
  <si>
    <t>Polig. Ind. San Jorge,</t>
  </si>
  <si>
    <t>Nave 45-46</t>
  </si>
  <si>
    <t>Palos de la Frontera (Huelva)</t>
  </si>
  <si>
    <t>DEST16</t>
  </si>
  <si>
    <t>Avda. Bruselas  (P.I. Cabezo Beaza)</t>
  </si>
  <si>
    <t>148-149</t>
  </si>
  <si>
    <t>Cartagena</t>
  </si>
  <si>
    <t>30395</t>
  </si>
  <si>
    <t>DEST17</t>
  </si>
  <si>
    <t>BILBAO-PLENCIA, 21</t>
  </si>
  <si>
    <t>21</t>
  </si>
  <si>
    <t xml:space="preserve"> ERANDIO </t>
  </si>
  <si>
    <t>DEST18</t>
  </si>
  <si>
    <t>1 Byrehill PlaceKilwinning, Ayrshire - Scotland</t>
  </si>
  <si>
    <t>KILWINNING</t>
  </si>
  <si>
    <t>RG6-6BZ</t>
  </si>
  <si>
    <t>GB</t>
  </si>
  <si>
    <t>DEST294</t>
  </si>
  <si>
    <t>Km 10 BD Mohamed VI RTE Mediouna N6, Douar Lahfaya – B.P. 16105</t>
  </si>
  <si>
    <t>Casablanca</t>
  </si>
  <si>
    <t>20600</t>
  </si>
  <si>
    <t>MA</t>
  </si>
  <si>
    <t>DEST19</t>
  </si>
  <si>
    <t>Derio Bidea</t>
  </si>
  <si>
    <t>40</t>
  </si>
  <si>
    <t>Zabalondo (Bizkaia)</t>
  </si>
  <si>
    <t>48100</t>
  </si>
  <si>
    <t>DEST244</t>
  </si>
  <si>
    <t xml:space="preserve">Carretera A, 1240 Km 0.9_x000D_
</t>
  </si>
  <si>
    <t xml:space="preserve">Altorricon (Huesca)_x000D_
</t>
  </si>
  <si>
    <t>22540</t>
  </si>
  <si>
    <t>DEST137</t>
  </si>
  <si>
    <t>Polígono Industrial Sepes, C/ Pedro Henlein</t>
  </si>
  <si>
    <t>PLASENCIA</t>
  </si>
  <si>
    <t>10600</t>
  </si>
  <si>
    <t>DEST20</t>
  </si>
  <si>
    <t xml:space="preserve">Polígono Industrial Tuduero, C/ Valderaduey </t>
  </si>
  <si>
    <t>2-4</t>
  </si>
  <si>
    <t>TUDELA DE DUERO</t>
  </si>
  <si>
    <t>47320</t>
  </si>
  <si>
    <t>DEST21</t>
  </si>
  <si>
    <t>C/ Francisco Giralte</t>
  </si>
  <si>
    <t>MADRID</t>
  </si>
  <si>
    <t>28002</t>
  </si>
  <si>
    <t>DEST22</t>
  </si>
  <si>
    <t>Polígono Industrial Nava III, C/Suecia</t>
  </si>
  <si>
    <t>PUERTOLLANO</t>
  </si>
  <si>
    <t>13500</t>
  </si>
  <si>
    <t>DEST23</t>
  </si>
  <si>
    <t xml:space="preserve">Barrio Arene_x000D_
</t>
  </si>
  <si>
    <t>20</t>
  </si>
  <si>
    <t xml:space="preserve">Berango_x000D_
</t>
  </si>
  <si>
    <t>E 48640</t>
  </si>
  <si>
    <t>DEST97</t>
  </si>
  <si>
    <t>Parque Técnologico Empresarial, Avenida del Vidrio</t>
  </si>
  <si>
    <t>10</t>
  </si>
  <si>
    <t>Caudete Albacete</t>
  </si>
  <si>
    <t>02660</t>
  </si>
  <si>
    <t>DEST242</t>
  </si>
  <si>
    <t>Avenida La Cantueña, S/N’Pol. Ind. La Cantueña</t>
  </si>
  <si>
    <t>FuenLabrada</t>
  </si>
  <si>
    <t xml:space="preserve">289040 </t>
  </si>
  <si>
    <t>DEST199</t>
  </si>
  <si>
    <t xml:space="preserve">C-14, sortida 19 / Antiga Ctra. Reus-Montblanc C-14, km 19,2, Apartat de correus 98_x000D_
</t>
  </si>
  <si>
    <t xml:space="preserve">Alcover (Tarragona)_x000D_
</t>
  </si>
  <si>
    <t>E-43460</t>
  </si>
  <si>
    <t>DEST127</t>
  </si>
  <si>
    <t xml:space="preserve">Cemex House, Exreux Way_x000D_
</t>
  </si>
  <si>
    <t xml:space="preserve">Rugby, Warwickshire_x000D_
</t>
  </si>
  <si>
    <t>CV21 2DT</t>
  </si>
  <si>
    <t>DEST249</t>
  </si>
  <si>
    <t>Avenida de la Juvenia 18, Poligono Bankunion II-B</t>
  </si>
  <si>
    <t>18</t>
  </si>
  <si>
    <t>Gijon</t>
  </si>
  <si>
    <t>33211</t>
  </si>
  <si>
    <t>DEST164</t>
  </si>
  <si>
    <t xml:space="preserve">14/F West Wing, 4-6 Hennessy Road, Wanchai_x000D_
</t>
  </si>
  <si>
    <t>4-6</t>
  </si>
  <si>
    <t xml:space="preserve">Hong Kong_x000D_
</t>
  </si>
  <si>
    <t>DEST89</t>
  </si>
  <si>
    <t>14/F West Wing,  Hennessy Road</t>
  </si>
  <si>
    <t>Wanchai</t>
  </si>
  <si>
    <t>DEST158</t>
  </si>
  <si>
    <t>Via Malon</t>
  </si>
  <si>
    <t>S. Pietro di Legnago (VR)</t>
  </si>
  <si>
    <t>37045</t>
  </si>
  <si>
    <t>DEST325</t>
  </si>
  <si>
    <t xml:space="preserve">Calle 9, Poligno de San Cibrao das Viñas C/9 Parcela 41._x000D_
</t>
  </si>
  <si>
    <t xml:space="preserve">OURENSE_x000D_
</t>
  </si>
  <si>
    <t>32901</t>
  </si>
  <si>
    <t>DEST125</t>
  </si>
  <si>
    <t xml:space="preserve">Gu Tang Chun Xiao No.3 Room 806_x000D_
</t>
  </si>
  <si>
    <t>3</t>
  </si>
  <si>
    <t xml:space="preserve">Cixi City, Zhejiang Province_x000D_
</t>
  </si>
  <si>
    <t>315300</t>
  </si>
  <si>
    <t>DEST85</t>
  </si>
  <si>
    <t>Via G. Fuser</t>
  </si>
  <si>
    <t>36/B</t>
  </si>
  <si>
    <t>Novara</t>
  </si>
  <si>
    <t>28100 Novara</t>
  </si>
  <si>
    <t>DEST289</t>
  </si>
  <si>
    <t xml:space="preserve">C/ Fresno_x000D_
</t>
  </si>
  <si>
    <t>62</t>
  </si>
  <si>
    <t xml:space="preserve">Segovia_x000D_
</t>
  </si>
  <si>
    <t>40140</t>
  </si>
  <si>
    <t>DEST141</t>
  </si>
  <si>
    <t>CALLE JOSE ANTONIO S/N, NAVES3 E 4</t>
  </si>
  <si>
    <t>LAS VENTAS RETAMOSA</t>
  </si>
  <si>
    <t>45183</t>
  </si>
  <si>
    <t>DEST295</t>
  </si>
  <si>
    <t xml:space="preserve">CM SAN BERNABE S-N_x000D_
</t>
  </si>
  <si>
    <t xml:space="preserve">Alzira (Valencia)_x000D_
</t>
  </si>
  <si>
    <t>46600</t>
  </si>
  <si>
    <t>DEST135</t>
  </si>
  <si>
    <t xml:space="preserve">1920 tampa East Blvd Tampa, FL 33619_x000D_
</t>
  </si>
  <si>
    <t>n.d</t>
  </si>
  <si>
    <t>Tampa</t>
  </si>
  <si>
    <t>1920</t>
  </si>
  <si>
    <t>DEST227</t>
  </si>
  <si>
    <t>BOTANICA, 37-39L'HOSPITALET</t>
  </si>
  <si>
    <t>BARCELONA</t>
  </si>
  <si>
    <t>08007</t>
  </si>
  <si>
    <t>DEST296</t>
  </si>
  <si>
    <t>Rue de La Vielle Poste La Pompignane</t>
  </si>
  <si>
    <t xml:space="preserve"> Montpellier</t>
  </si>
  <si>
    <t>34006</t>
  </si>
  <si>
    <t>DEST24</t>
  </si>
  <si>
    <t>Rio Ebro, Pol. Ind. Finanzauto</t>
  </si>
  <si>
    <t>Arganda del Rey - Madrid</t>
  </si>
  <si>
    <t>28001</t>
  </si>
  <si>
    <t>DEST143</t>
  </si>
  <si>
    <t xml:space="preserve">Sector 6 Parc. _x000D_
</t>
  </si>
  <si>
    <t>11-12</t>
  </si>
  <si>
    <t xml:space="preserve">Minglanilla (CU)_x000D_
</t>
  </si>
  <si>
    <t>DEST106</t>
  </si>
  <si>
    <t>Rue D Iena</t>
  </si>
  <si>
    <t>36</t>
  </si>
  <si>
    <t>Lesquin France</t>
  </si>
  <si>
    <t xml:space="preserve">59810 </t>
  </si>
  <si>
    <t>DES192</t>
  </si>
  <si>
    <t xml:space="preserve">C/ dato 24 1ºIZ_x000D_
_x000D_
</t>
  </si>
  <si>
    <t>24</t>
  </si>
  <si>
    <t xml:space="preserve">Vitoria-Gasteiz_x000D_
_x000D_
</t>
  </si>
  <si>
    <t>1005</t>
  </si>
  <si>
    <t>DEST220</t>
  </si>
  <si>
    <t>Conzalo Atónio Serrano</t>
  </si>
  <si>
    <t>Par. 77-79</t>
  </si>
  <si>
    <t>Cordoba</t>
  </si>
  <si>
    <t>14014</t>
  </si>
  <si>
    <t>DEST167</t>
  </si>
  <si>
    <t xml:space="preserve">Calle Vicente Lerma_x000D_
</t>
  </si>
  <si>
    <t>12-B</t>
  </si>
  <si>
    <t xml:space="preserve">Paterna (Valencia)_x000D_
</t>
  </si>
  <si>
    <t>46980</t>
  </si>
  <si>
    <t>DEST129</t>
  </si>
  <si>
    <t xml:space="preserve">Wilhelminapark </t>
  </si>
  <si>
    <t>31</t>
  </si>
  <si>
    <t>Tilburg</t>
  </si>
  <si>
    <t>5041 EC</t>
  </si>
  <si>
    <t>NL</t>
  </si>
  <si>
    <t>DEST271</t>
  </si>
  <si>
    <t xml:space="preserve">Am Hasselbruch 4 32107 Bad salzuflen_x000D_
</t>
  </si>
  <si>
    <t>4</t>
  </si>
  <si>
    <t xml:space="preserve">Bad salzuflen_x000D_
</t>
  </si>
  <si>
    <t>32107</t>
  </si>
  <si>
    <t>DEST230</t>
  </si>
  <si>
    <t>Polígono Industrial Aimayr C/ Del Cobre 4-A</t>
  </si>
  <si>
    <t>San Martín de la Vega</t>
  </si>
  <si>
    <t>28330 San Martín de la Vega (MADRID)</t>
  </si>
  <si>
    <t>DEST291</t>
  </si>
  <si>
    <t xml:space="preserve">Pol. Ind. De Sabon, Parc 127 A_x000D_
</t>
  </si>
  <si>
    <t>127 A</t>
  </si>
  <si>
    <t xml:space="preserve">Coruña_x000D_
</t>
  </si>
  <si>
    <t>15142</t>
  </si>
  <si>
    <t>DEST126</t>
  </si>
  <si>
    <t>Polígono Industrial Areta - Altxutxate</t>
  </si>
  <si>
    <t>14</t>
  </si>
  <si>
    <t>Huarte (Navarra)</t>
  </si>
  <si>
    <t>31620</t>
  </si>
  <si>
    <t>DEST69</t>
  </si>
  <si>
    <t>C/ Vereda de Las Yeguas</t>
  </si>
  <si>
    <t xml:space="preserve"> s/n</t>
  </si>
  <si>
    <t>Arganda del Rey</t>
  </si>
  <si>
    <t>28500</t>
  </si>
  <si>
    <t>DEST25</t>
  </si>
  <si>
    <t>Poligono Industrial Gojain, C/ San Antolin</t>
  </si>
  <si>
    <t>Legutiano, Alava</t>
  </si>
  <si>
    <t>601170</t>
  </si>
  <si>
    <t>DEST145</t>
  </si>
  <si>
    <t>Dong Guan</t>
  </si>
  <si>
    <t>523000</t>
  </si>
  <si>
    <t>DEST157</t>
  </si>
  <si>
    <t>AnlagengesellschafÌ mbH</t>
  </si>
  <si>
    <t>BueÌzflether Sand</t>
  </si>
  <si>
    <t>21683 Stade</t>
  </si>
  <si>
    <t>DEST121</t>
  </si>
  <si>
    <t>F7, Dong Mai Village, Khanh Hai CommuneYen Khanh District, Nin.h Binli District, Republic</t>
  </si>
  <si>
    <t>0000</t>
  </si>
  <si>
    <t>VN</t>
  </si>
  <si>
    <t>DEST297</t>
  </si>
  <si>
    <t>Nijverheidsstraat</t>
  </si>
  <si>
    <t>26</t>
  </si>
  <si>
    <t>Bilzen</t>
  </si>
  <si>
    <t>3740</t>
  </si>
  <si>
    <t>BE</t>
  </si>
  <si>
    <t>DEST150</t>
  </si>
  <si>
    <t xml:space="preserve">Avenida de Valladolid_x000D_
</t>
  </si>
  <si>
    <t xml:space="preserve">Laguna de Duero_x000D_
</t>
  </si>
  <si>
    <t>47140</t>
  </si>
  <si>
    <t>DEST111</t>
  </si>
  <si>
    <t xml:space="preserve">Calle Lopez Bravo _x000D_
</t>
  </si>
  <si>
    <t>42</t>
  </si>
  <si>
    <t>Pol. Ind. – Villalonquejar, Burgos</t>
  </si>
  <si>
    <t xml:space="preserve">09001 </t>
  </si>
  <si>
    <t>DEST216</t>
  </si>
  <si>
    <t>Poligono Ind. Belako - M Akoaga Bidea 16A</t>
  </si>
  <si>
    <t>Mungia</t>
  </si>
  <si>
    <t>DEST146</t>
  </si>
  <si>
    <t xml:space="preserve">Larras de San Juan_x000D_
</t>
  </si>
  <si>
    <t xml:space="preserve">ALAVA_x000D_
</t>
  </si>
  <si>
    <t>01191 Trespuentes</t>
  </si>
  <si>
    <t>DEST82</t>
  </si>
  <si>
    <t>Polígono Industrial Erletxe, Plataforma D</t>
  </si>
  <si>
    <t>Edifício 152 B</t>
  </si>
  <si>
    <t>Galdakao, Bizcaya</t>
  </si>
  <si>
    <t>48960</t>
  </si>
  <si>
    <t>DEST238</t>
  </si>
  <si>
    <t>Lamisingo Iturria Kalea</t>
  </si>
  <si>
    <t>6</t>
  </si>
  <si>
    <t>Irun</t>
  </si>
  <si>
    <t>20305</t>
  </si>
  <si>
    <t>DEST26</t>
  </si>
  <si>
    <t>Barrio de Arene</t>
  </si>
  <si>
    <t>Berango</t>
  </si>
  <si>
    <t>48640</t>
  </si>
  <si>
    <t>DEST27</t>
  </si>
  <si>
    <t>DE LA TERDIGUERA, Albox</t>
  </si>
  <si>
    <t>Almeria</t>
  </si>
  <si>
    <t>4800</t>
  </si>
  <si>
    <t>DEST28</t>
  </si>
  <si>
    <t>Avda. De Lyon, Azuqueca de Henares</t>
  </si>
  <si>
    <t>Guadalajara</t>
  </si>
  <si>
    <t>19200</t>
  </si>
  <si>
    <t>DEST283</t>
  </si>
  <si>
    <t>Autovia Madrid – Valencia_x000D_
Km 343 Riu Vinalopo</t>
  </si>
  <si>
    <t>86</t>
  </si>
  <si>
    <t>Quart de Poblet</t>
  </si>
  <si>
    <t>46930</t>
  </si>
  <si>
    <t>DEST255</t>
  </si>
  <si>
    <t xml:space="preserve">ZI Jean Jaurès - av. Marie Curie - B.P. </t>
  </si>
  <si>
    <t>121</t>
  </si>
  <si>
    <t>LA VOULTE-SUR-RHONE</t>
  </si>
  <si>
    <t>45 - 07800</t>
  </si>
  <si>
    <t>DEST165</t>
  </si>
  <si>
    <t>Carretera de Burgus</t>
  </si>
  <si>
    <t>96</t>
  </si>
  <si>
    <t>Dueñas, Palencia</t>
  </si>
  <si>
    <t>34210</t>
  </si>
  <si>
    <t>DEST67</t>
  </si>
  <si>
    <t>Camino de San Martin de la Veja</t>
  </si>
  <si>
    <t>28500 Madrid</t>
  </si>
  <si>
    <t>DEST259</t>
  </si>
  <si>
    <t xml:space="preserve">W.C. Heraeus GmbH, Wilhelm Rohn Str_x000D_
</t>
  </si>
  <si>
    <t xml:space="preserve">Hanau_x000D_
</t>
  </si>
  <si>
    <t>D-63450</t>
  </si>
  <si>
    <t>DEST101</t>
  </si>
  <si>
    <t>Polígono Industrial Las Quemadas</t>
  </si>
  <si>
    <t xml:space="preserve">Córdoba </t>
  </si>
  <si>
    <t>DEST181</t>
  </si>
  <si>
    <t xml:space="preserve">Políg. Ind. “Camí dels Frares” C/F_x000D_
</t>
  </si>
  <si>
    <t xml:space="preserve">Lleida_x000D_
</t>
  </si>
  <si>
    <t>25190 Lleida</t>
  </si>
  <si>
    <t>DEST102</t>
  </si>
  <si>
    <t xml:space="preserve">Lugar de Hospital </t>
  </si>
  <si>
    <t>Coruña</t>
  </si>
  <si>
    <t>15151</t>
  </si>
  <si>
    <t>DEST184</t>
  </si>
  <si>
    <t>Perstorp</t>
  </si>
  <si>
    <t xml:space="preserve">284 80 </t>
  </si>
  <si>
    <t>SE</t>
  </si>
  <si>
    <t>DEST200</t>
  </si>
  <si>
    <t xml:space="preserve">Fosimpe C/Chopo, n.º51    40140 Valverde Del Majano (SEGOVIA)_x000D_
</t>
  </si>
  <si>
    <t>51</t>
  </si>
  <si>
    <t xml:space="preserve">SEGOVIA_x000D_
</t>
  </si>
  <si>
    <t>DEST232</t>
  </si>
  <si>
    <t>Sector de les Llangonies</t>
  </si>
  <si>
    <t>Vallbona d´Anoia</t>
  </si>
  <si>
    <t>8785</t>
  </si>
  <si>
    <t>DEST250</t>
  </si>
  <si>
    <t>Essener Stra</t>
  </si>
  <si>
    <t>Wilnsdorf</t>
  </si>
  <si>
    <t>57234</t>
  </si>
  <si>
    <t>DEST182</t>
  </si>
  <si>
    <t>Avenue du Port Fluvial</t>
  </si>
  <si>
    <t>Halluin</t>
  </si>
  <si>
    <t xml:space="preserve">59250 </t>
  </si>
  <si>
    <t>DEST156</t>
  </si>
  <si>
    <t>Pol. Industrial de Malpica - Alfiden</t>
  </si>
  <si>
    <t>C/ encina 78</t>
  </si>
  <si>
    <t>50171</t>
  </si>
  <si>
    <t>DEST29</t>
  </si>
  <si>
    <t>Paseo de Castellana</t>
  </si>
  <si>
    <t>95</t>
  </si>
  <si>
    <t>DEST30</t>
  </si>
  <si>
    <t xml:space="preserve">Khokherki St#1_x000D_
</t>
  </si>
  <si>
    <t xml:space="preserve">Gujranwala_x000D_
</t>
  </si>
  <si>
    <t>DEST95</t>
  </si>
  <si>
    <t>Hohewarddst</t>
  </si>
  <si>
    <t>349 A</t>
  </si>
  <si>
    <t>DEST151</t>
  </si>
  <si>
    <t>Poligino Industrial Nueva Montaña</t>
  </si>
  <si>
    <t>Santander</t>
  </si>
  <si>
    <t>39011 Santander</t>
  </si>
  <si>
    <t>DEST61</t>
  </si>
  <si>
    <t>Conde Fenosa, 1º- Apdo. Correos 59</t>
  </si>
  <si>
    <t xml:space="preserve">O Barco de Valdeorras (Orense) </t>
  </si>
  <si>
    <t>32300</t>
  </si>
  <si>
    <t>DEST183</t>
  </si>
  <si>
    <t>Am Deich</t>
  </si>
  <si>
    <t>Nordenham</t>
  </si>
  <si>
    <t>26954</t>
  </si>
  <si>
    <t>DEST162</t>
  </si>
  <si>
    <t>Pol Ind Constantion Av Europa</t>
  </si>
  <si>
    <t>Constanti - Tarragona</t>
  </si>
  <si>
    <t>43120</t>
  </si>
  <si>
    <t>DEST31</t>
  </si>
  <si>
    <t>Paryavaran Bhavan Sector-10-A</t>
  </si>
  <si>
    <t>382010</t>
  </si>
  <si>
    <t>IN</t>
  </si>
  <si>
    <t>DEST298</t>
  </si>
  <si>
    <t>C/JUAN DE AUSTRIA</t>
  </si>
  <si>
    <t>CHURRIANA DE LA VEGA - GRANADA</t>
  </si>
  <si>
    <t>DEST320</t>
  </si>
  <si>
    <t>RECYCLING RESOURCE ZONE</t>
  </si>
  <si>
    <t>0000-000</t>
  </si>
  <si>
    <t>DEST299</t>
  </si>
  <si>
    <t>Cureweg</t>
  </si>
  <si>
    <t>Tholen</t>
  </si>
  <si>
    <t>4691</t>
  </si>
  <si>
    <t>DEST241</t>
  </si>
  <si>
    <t>Energieweg</t>
  </si>
  <si>
    <t>Utrecht</t>
  </si>
  <si>
    <t xml:space="preserve">3542 D2 </t>
  </si>
  <si>
    <t>DEST155</t>
  </si>
  <si>
    <t>Heraeustrasse</t>
  </si>
  <si>
    <t>12-14</t>
  </si>
  <si>
    <t>Hanau</t>
  </si>
  <si>
    <t>63450</t>
  </si>
  <si>
    <t>DEST176</t>
  </si>
  <si>
    <t>CTRA. DE PACHECO S/N POZO ESTRECHO</t>
  </si>
  <si>
    <t>MURCIA</t>
  </si>
  <si>
    <t>30594 CARTAGENA</t>
  </si>
  <si>
    <t>DEST76</t>
  </si>
  <si>
    <t>POL. INDUSTRIAL EL CAMPILHO</t>
  </si>
  <si>
    <t>ABANTO CIERVANA</t>
  </si>
  <si>
    <t>48500 GALLARTA</t>
  </si>
  <si>
    <t>DEST77</t>
  </si>
  <si>
    <t>Pº URKIZU</t>
  </si>
  <si>
    <t>Eibar</t>
  </si>
  <si>
    <t>20600 EIBAR GUIPUZCOA</t>
  </si>
  <si>
    <t>DEST285</t>
  </si>
  <si>
    <t xml:space="preserve">Pol Industrial </t>
  </si>
  <si>
    <t>Alicante</t>
  </si>
  <si>
    <t>03409</t>
  </si>
  <si>
    <t>DEST113</t>
  </si>
  <si>
    <t>Ziegelhütte</t>
  </si>
  <si>
    <t>S/n</t>
  </si>
  <si>
    <t>Billigheim</t>
  </si>
  <si>
    <t>74842</t>
  </si>
  <si>
    <t>DEST32</t>
  </si>
  <si>
    <t>Standort Frankfurt</t>
  </si>
  <si>
    <t>Orber Straße 65</t>
  </si>
  <si>
    <t>Frankfurt</t>
  </si>
  <si>
    <t>60386</t>
  </si>
  <si>
    <t>DEST33</t>
  </si>
  <si>
    <t>Am Lossewerk</t>
  </si>
  <si>
    <t>9</t>
  </si>
  <si>
    <t>Kassel</t>
  </si>
  <si>
    <t>34123</t>
  </si>
  <si>
    <t>DEST34</t>
  </si>
  <si>
    <t>Standort Stuttgart</t>
  </si>
  <si>
    <t>Am Mittelkai 34</t>
  </si>
  <si>
    <t>Stuttgart</t>
  </si>
  <si>
    <t>70329</t>
  </si>
  <si>
    <t>DEST35</t>
  </si>
  <si>
    <t>Marketing und Vertrieb</t>
  </si>
  <si>
    <t>Waldstraße 11</t>
  </si>
  <si>
    <t>Biebesheim</t>
  </si>
  <si>
    <t>64584</t>
  </si>
  <si>
    <t>DEST36</t>
  </si>
  <si>
    <t>Polígono Industr la Duenas</t>
  </si>
  <si>
    <t>31-40</t>
  </si>
  <si>
    <t>21740 Hinojos</t>
  </si>
  <si>
    <t>DEST282</t>
  </si>
  <si>
    <t>Ctra.Durango-Elorrio</t>
  </si>
  <si>
    <t>Bizkaia</t>
  </si>
  <si>
    <t>48291</t>
  </si>
  <si>
    <t>DEST177</t>
  </si>
  <si>
    <t>Paraje Venta  de Araoz</t>
  </si>
  <si>
    <t xml:space="preserve"> Gádor</t>
  </si>
  <si>
    <t>4560</t>
  </si>
  <si>
    <t>DEST37</t>
  </si>
  <si>
    <t>Calle del Papel</t>
  </si>
  <si>
    <t>Fuenlabrada</t>
  </si>
  <si>
    <t>28946</t>
  </si>
  <si>
    <t>DEST66</t>
  </si>
  <si>
    <t xml:space="preserve">DD 125 Ping Ha Road, Tin Shui Wai, N.T._x000D_
</t>
  </si>
  <si>
    <t>Hong Kong</t>
  </si>
  <si>
    <t>DEST86</t>
  </si>
  <si>
    <t>Walting Street (A5), Smockington, Nr. Hinckley Leics</t>
  </si>
  <si>
    <t>Smockington</t>
  </si>
  <si>
    <t>LE10 3AR</t>
  </si>
  <si>
    <t>DEST81</t>
  </si>
  <si>
    <t xml:space="preserve">Poligono Industrial Miralcampo. Calle pintura no. 3_x000D_
</t>
  </si>
  <si>
    <t xml:space="preserve">Azuqueca de Henares (Guadalajara)_x000D_
</t>
  </si>
  <si>
    <t>DEST120</t>
  </si>
  <si>
    <t>Zoning Industriel d'Ehein</t>
  </si>
  <si>
    <t>Engis</t>
  </si>
  <si>
    <t>4480</t>
  </si>
  <si>
    <t>DEST38</t>
  </si>
  <si>
    <t xml:space="preserve">Pol. Enchilagar del Rullo (Parcela 22)_x000D_
</t>
  </si>
  <si>
    <t xml:space="preserve">Villamarchante (Valência)_x000D_
</t>
  </si>
  <si>
    <t>46191</t>
  </si>
  <si>
    <t>DEST130</t>
  </si>
  <si>
    <t>ZI Pontoaire de Salaise S/ Sanne</t>
  </si>
  <si>
    <t>Salaise Sur Sanne</t>
  </si>
  <si>
    <t>BP 19 38150</t>
  </si>
  <si>
    <t>DEST194</t>
  </si>
  <si>
    <t xml:space="preserve">Crta. Tudela-Alagón, km 42.5_x000D_
</t>
  </si>
  <si>
    <t>A-126</t>
  </si>
  <si>
    <t xml:space="preserve">Pradilla de Ebro_x000D_
</t>
  </si>
  <si>
    <t>50668 - Zaragoza</t>
  </si>
  <si>
    <t>DEST108</t>
  </si>
  <si>
    <t>Ctra.A-405 Km 47,3, Almoraima</t>
  </si>
  <si>
    <t>San Roque – Cadiz</t>
  </si>
  <si>
    <t xml:space="preserve">11368 </t>
  </si>
  <si>
    <t>DEST322</t>
  </si>
  <si>
    <t>Gamserstrasse</t>
  </si>
  <si>
    <t>Frauental</t>
  </si>
  <si>
    <t>38 8523</t>
  </si>
  <si>
    <t>DEST279</t>
  </si>
  <si>
    <t>NV Poldervlietweg</t>
  </si>
  <si>
    <t>Antwerpen</t>
  </si>
  <si>
    <t>2030</t>
  </si>
  <si>
    <t>DEST39</t>
  </si>
  <si>
    <t xml:space="preserve">Carretera de la Cantera, 11, Asua-Erandio_x000D_
</t>
  </si>
  <si>
    <t>11</t>
  </si>
  <si>
    <t xml:space="preserve">Vizcaya_x000D_
</t>
  </si>
  <si>
    <t>E-48950</t>
  </si>
  <si>
    <t>DEST96</t>
  </si>
  <si>
    <t>P.O. La Camoina, C/ Extremadura</t>
  </si>
  <si>
    <t>Nave 8</t>
  </si>
  <si>
    <t>Ecija</t>
  </si>
  <si>
    <t>41400</t>
  </si>
  <si>
    <t>DEST168</t>
  </si>
  <si>
    <t>P.I. LA CANTUEÑA, C/ DEL PAPEL</t>
  </si>
  <si>
    <t>Fuenlabrada - Madrid</t>
  </si>
  <si>
    <t>28947 Fuenlabrada</t>
  </si>
  <si>
    <t>DEST252</t>
  </si>
  <si>
    <t xml:space="preserve">Ctra Verina San Andres _x000D_
</t>
  </si>
  <si>
    <t>271</t>
  </si>
  <si>
    <t xml:space="preserve">Gijon_x000D_
</t>
  </si>
  <si>
    <t>33691</t>
  </si>
  <si>
    <t>DEST219</t>
  </si>
  <si>
    <t xml:space="preserve">East Huangdong village, huangsdong village, huangtang xiake town jiangyn city jiangsu_x000D_
</t>
  </si>
  <si>
    <t xml:space="preserve">jiangyn _x000D_
</t>
  </si>
  <si>
    <t>DEST226</t>
  </si>
  <si>
    <t>No.558 Mahuang road, Mahzen, Xuxiake Town, Jiangyin City Jiangsu Province</t>
  </si>
  <si>
    <t>DEST209</t>
  </si>
  <si>
    <t>No.98 Xingyuan Road, Changjing Industry zone, Jianggyin City, Jiangsu Province</t>
  </si>
  <si>
    <t>DEST210</t>
  </si>
  <si>
    <t xml:space="preserve">Carretera Roca De La Sierra, 0 S N, 06192 Villar del Rey, Badajoz, Espanha_x000D_
</t>
  </si>
  <si>
    <t>6192</t>
  </si>
  <si>
    <t>DEST234</t>
  </si>
  <si>
    <t>25 Farringdon Street</t>
  </si>
  <si>
    <t>London</t>
  </si>
  <si>
    <t>EC4A4AB</t>
  </si>
  <si>
    <t>DEST63</t>
  </si>
  <si>
    <t xml:space="preserve">Pol. Ind. Can Roca, C/Carrerada s/n, </t>
  </si>
  <si>
    <t>8107</t>
  </si>
  <si>
    <t>DEST40</t>
  </si>
  <si>
    <t>Room1013 Peninsula Centre 67 ModyRoad TSIMSHATSUI East Kowloon Hong Kong</t>
  </si>
  <si>
    <t>67</t>
  </si>
  <si>
    <t>HK</t>
  </si>
  <si>
    <t>DEST275</t>
  </si>
  <si>
    <t>RM 2904-6,29/F_x000D_
Wing on House_x000D_
71 Des Voeux Road</t>
  </si>
  <si>
    <t>DEST191</t>
  </si>
  <si>
    <t xml:space="preserve">Queens Road Immingham N.E. Lincs, _x000D_
 _x000D_
</t>
  </si>
  <si>
    <t>Immingham</t>
  </si>
  <si>
    <t xml:space="preserve">DN 40 1QT - ENGLAND </t>
  </si>
  <si>
    <t>DEST79</t>
  </si>
  <si>
    <t xml:space="preserve">274, DAR-UL-EHSAN TOWN., SAMUNDRI ROAD_x000D_
</t>
  </si>
  <si>
    <t>274</t>
  </si>
  <si>
    <t xml:space="preserve">AISALABAD_x000D_
</t>
  </si>
  <si>
    <t>DEST98</t>
  </si>
  <si>
    <t>CTRA</t>
  </si>
  <si>
    <t>152</t>
  </si>
  <si>
    <t>Torrello</t>
  </si>
  <si>
    <t>08570-000</t>
  </si>
  <si>
    <t>DEST148</t>
  </si>
  <si>
    <t>Polígono Industrial de las Gándaras</t>
  </si>
  <si>
    <t>Porrino / Pontevedra</t>
  </si>
  <si>
    <t>DEST62</t>
  </si>
  <si>
    <t>Viale Europa</t>
  </si>
  <si>
    <t>46</t>
  </si>
  <si>
    <t>Isola Vicentina</t>
  </si>
  <si>
    <t>36033</t>
  </si>
  <si>
    <t>DEST174</t>
  </si>
  <si>
    <t>Avenida la Fabrica</t>
  </si>
  <si>
    <t>Córdoba</t>
  </si>
  <si>
    <t>14005</t>
  </si>
  <si>
    <t>DEST332</t>
  </si>
  <si>
    <t>Poligno Industrial La Torrecilla</t>
  </si>
  <si>
    <t>Yeles</t>
  </si>
  <si>
    <t>45220</t>
  </si>
  <si>
    <t>DEST169</t>
  </si>
  <si>
    <t>Krombacher Strabe</t>
  </si>
  <si>
    <t>42-46</t>
  </si>
  <si>
    <t>Kreuztal</t>
  </si>
  <si>
    <t>57223</t>
  </si>
  <si>
    <t>DEST254</t>
  </si>
  <si>
    <t xml:space="preserve">Pol. Ind. Martorelles </t>
  </si>
  <si>
    <t>Martorelles</t>
  </si>
  <si>
    <t>08107</t>
  </si>
  <si>
    <t>DEST300</t>
  </si>
  <si>
    <t xml:space="preserve">International House, 59 Compton Road, London </t>
  </si>
  <si>
    <t>59</t>
  </si>
  <si>
    <t>N1 2YT</t>
  </si>
  <si>
    <t>DEST71</t>
  </si>
  <si>
    <t xml:space="preserve">INDUSTRIETERREIN TREKKERSVELD NIJVERHEIDSWEG </t>
  </si>
  <si>
    <t xml:space="preserve">ZEEWOLDE - HOLLAND_x000D_
</t>
  </si>
  <si>
    <t>3899 AH</t>
  </si>
  <si>
    <t>DEST73</t>
  </si>
  <si>
    <t>Opp. Brighto Paint Factory</t>
  </si>
  <si>
    <t>Majid Street, Bara Dari Road</t>
  </si>
  <si>
    <t>DEST188</t>
  </si>
  <si>
    <t xml:space="preserve">Puranl khlall Near Majid Jamia Islamia Moh Sharoi_x000D_
</t>
  </si>
  <si>
    <t xml:space="preserve">Sharoi, Gujranwala-PAKISTAN_x000D_
</t>
  </si>
  <si>
    <t>DEST119</t>
  </si>
  <si>
    <t xml:space="preserve">153-1/B11 Town Ship_x000D_
</t>
  </si>
  <si>
    <t xml:space="preserve">Lahore_x000D_
</t>
  </si>
  <si>
    <t>153-1/B11</t>
  </si>
  <si>
    <t>DEST118</t>
  </si>
  <si>
    <t xml:space="preserve">56 DI/Gulshan-e-Ravi Scheem,_x000D_
</t>
  </si>
  <si>
    <t>56</t>
  </si>
  <si>
    <t>Lahore</t>
  </si>
  <si>
    <t>DEST327</t>
  </si>
  <si>
    <t>Rodovia BR 470-KM 71</t>
  </si>
  <si>
    <t>N.º 2451 - Galpão B2</t>
  </si>
  <si>
    <t>Bairro Rio Morto Indaial</t>
  </si>
  <si>
    <t>CEP 89130-000</t>
  </si>
  <si>
    <t>BR</t>
  </si>
  <si>
    <t>DEST189</t>
  </si>
  <si>
    <t>18/F Lokville commercial Building 27, lock road, tsimshatsui KLN Hong Kong</t>
  </si>
  <si>
    <t>27</t>
  </si>
  <si>
    <t>DEST274</t>
  </si>
  <si>
    <t>Siemensstrasse</t>
  </si>
  <si>
    <t>Alzenau</t>
  </si>
  <si>
    <t xml:space="preserve">D-63755 </t>
  </si>
  <si>
    <t>DEST263</t>
  </si>
  <si>
    <t>Av. San Martin de Valdeiglesia</t>
  </si>
  <si>
    <t>Alcorcon, Madrid</t>
  </si>
  <si>
    <t>28922</t>
  </si>
  <si>
    <t>DEST64</t>
  </si>
  <si>
    <t>2 Hachazon St. Ramle Industrial Zone A</t>
  </si>
  <si>
    <t>Ramle</t>
  </si>
  <si>
    <t>72101</t>
  </si>
  <si>
    <t>IL</t>
  </si>
  <si>
    <t>DEST178</t>
  </si>
  <si>
    <t>The Presman Building _x000D_
 Halton Garden</t>
  </si>
  <si>
    <t>EC1N 8HP</t>
  </si>
  <si>
    <t>DEST262</t>
  </si>
  <si>
    <t>Hadzor Court</t>
  </si>
  <si>
    <t>Hadzor, Droitwich Spa, Worcestershire</t>
  </si>
  <si>
    <t>WR9 7DR</t>
  </si>
  <si>
    <t>DEST278</t>
  </si>
  <si>
    <t>Wirtscaftspark Kematen, Kematen/Ybbs</t>
  </si>
  <si>
    <t>A-3331</t>
  </si>
  <si>
    <t>DEST239</t>
  </si>
  <si>
    <t xml:space="preserve">Ochsengründlweg 18_x000D_
</t>
  </si>
  <si>
    <t xml:space="preserve">Neuburg_x000D_
</t>
  </si>
  <si>
    <t>86633 Neuburg/ Donau</t>
  </si>
  <si>
    <t>DEST83</t>
  </si>
  <si>
    <t>Ctra A- 223Km 35.5</t>
  </si>
  <si>
    <t>Albalate del Arzobispo (Teruel)</t>
  </si>
  <si>
    <t>44540</t>
  </si>
  <si>
    <t>DEST179</t>
  </si>
  <si>
    <t>Sierra de Carzola</t>
  </si>
  <si>
    <t>DEST222</t>
  </si>
  <si>
    <t xml:space="preserve">Rue Salomon Reinach_x000D_
</t>
  </si>
  <si>
    <t xml:space="preserve">Saint Germain-en-Laye_x000D_
</t>
  </si>
  <si>
    <t>78100</t>
  </si>
  <si>
    <t>DEST261</t>
  </si>
  <si>
    <t>ARANA BIDEA</t>
  </si>
  <si>
    <t>48640 BERANGO</t>
  </si>
  <si>
    <t>DEST286</t>
  </si>
  <si>
    <t xml:space="preserve">Parque Tecnológico de Reciclado - Ctra. de la Cartuja a Torrecilla de Valmadrid, Km 1,950_x000D_
</t>
  </si>
  <si>
    <t xml:space="preserve">Zaragoza_x000D_
</t>
  </si>
  <si>
    <t xml:space="preserve">50720 La Cartuja Baja </t>
  </si>
  <si>
    <t>DEST109</t>
  </si>
  <si>
    <t>Carretera de Pozaldez</t>
  </si>
  <si>
    <t>Medina del Campo - Valladolid</t>
  </si>
  <si>
    <t>47400</t>
  </si>
  <si>
    <t>DEST41</t>
  </si>
  <si>
    <t>Polígono Industrial Fuenteciega, Calle Los Olmos, Parcela 61</t>
  </si>
  <si>
    <t>Haro (La Roija)</t>
  </si>
  <si>
    <t>26200</t>
  </si>
  <si>
    <t>DEST166</t>
  </si>
  <si>
    <t>Kerkstraat 21</t>
  </si>
  <si>
    <t>AE GOOR</t>
  </si>
  <si>
    <t>7471</t>
  </si>
  <si>
    <t>DEST218</t>
  </si>
  <si>
    <t xml:space="preserve">Rm A, 17/F, Wyndham Place, 40-44 Wyndham Place, Central_x000D_
</t>
  </si>
  <si>
    <t>40-44</t>
  </si>
  <si>
    <t>DEST90</t>
  </si>
  <si>
    <t xml:space="preserve">Langenbacher Str. </t>
  </si>
  <si>
    <t>Weitefeld</t>
  </si>
  <si>
    <t>D-57586</t>
  </si>
  <si>
    <t>DEST247</t>
  </si>
  <si>
    <t>Bahnhofstr</t>
  </si>
  <si>
    <t>82</t>
  </si>
  <si>
    <t>Uetze</t>
  </si>
  <si>
    <t>31311</t>
  </si>
  <si>
    <t>DEST42</t>
  </si>
  <si>
    <t>Naoshima-cho, Kagawa-gun, Kagawa</t>
  </si>
  <si>
    <t>4049-1</t>
  </si>
  <si>
    <t>761-3110</t>
  </si>
  <si>
    <t>JP</t>
  </si>
  <si>
    <t>DEST237</t>
  </si>
  <si>
    <t>Kirkgoz Koyu Camlik Mevki P.K.18</t>
  </si>
  <si>
    <t>Ulas Corlu Tekirdag</t>
  </si>
  <si>
    <t>59850</t>
  </si>
  <si>
    <t>TR</t>
  </si>
  <si>
    <t>DEST301</t>
  </si>
  <si>
    <t>Bedrijvenpark Twente</t>
  </si>
  <si>
    <t>15</t>
  </si>
  <si>
    <t>KA ALMELO</t>
  </si>
  <si>
    <t>7602</t>
  </si>
  <si>
    <t>DEST43</t>
  </si>
  <si>
    <t xml:space="preserve">Sourethweg_x000D_
</t>
  </si>
  <si>
    <t xml:space="preserve">HEERLEN_x000D_
</t>
  </si>
  <si>
    <t>6422</t>
  </si>
  <si>
    <t>DEST128</t>
  </si>
  <si>
    <t xml:space="preserve">56-U Phase II, DHA, Lahore, Pakistan, _x000D_
</t>
  </si>
  <si>
    <t>DEST94</t>
  </si>
  <si>
    <t>Room 3601, building A, New Century Plazza</t>
  </si>
  <si>
    <t>288</t>
  </si>
  <si>
    <t>Zhongshan East Road, Nanjing</t>
  </si>
  <si>
    <t>DEST144</t>
  </si>
  <si>
    <t xml:space="preserve">Trecerus Industrial Estate </t>
  </si>
  <si>
    <t>Unit 3d/e</t>
  </si>
  <si>
    <t>Padstow, Cornwall</t>
  </si>
  <si>
    <t>PL28 8RW</t>
  </si>
  <si>
    <t>DEST44</t>
  </si>
  <si>
    <t>Torontostraat</t>
  </si>
  <si>
    <t>KN Rotterdam</t>
  </si>
  <si>
    <t>3197</t>
  </si>
  <si>
    <t>DEST45</t>
  </si>
  <si>
    <t>Route d’Arlon</t>
  </si>
  <si>
    <t xml:space="preserve">19-21 </t>
  </si>
  <si>
    <t>Strassen</t>
  </si>
  <si>
    <t xml:space="preserve">L-8009 </t>
  </si>
  <si>
    <t>DEST202</t>
  </si>
  <si>
    <t xml:space="preserve">200 Rue de Luxembourg_x000D_
</t>
  </si>
  <si>
    <t xml:space="preserve">Bertrange_x000D_
</t>
  </si>
  <si>
    <t>8077</t>
  </si>
  <si>
    <t>DEST131</t>
  </si>
  <si>
    <t xml:space="preserve">room1815-1819, Building B, Centuty Plaza No118 Daliang Street </t>
  </si>
  <si>
    <t>118</t>
  </si>
  <si>
    <t>Zhejiang</t>
  </si>
  <si>
    <t>315000</t>
  </si>
  <si>
    <t>DEST114</t>
  </si>
  <si>
    <t>Shengshan town industrial zone, cixi city ningbo</t>
  </si>
  <si>
    <t>DEST211</t>
  </si>
  <si>
    <t>Longshan Industrial area, cixi city</t>
  </si>
  <si>
    <t>DEST212</t>
  </si>
  <si>
    <t>Xiaotang Road, Hangzhou Bay New District Cixi Economic Deeloping Zone</t>
  </si>
  <si>
    <t>DEST206</t>
  </si>
  <si>
    <t>Room 109, no380, road shuangqing baoshan district, shanghai</t>
  </si>
  <si>
    <t>DEST204</t>
  </si>
  <si>
    <t>Room507, no23 Tianhe Fortune center no148</t>
  </si>
  <si>
    <t>23</t>
  </si>
  <si>
    <t xml:space="preserve"> South Jiangbel Ningbo</t>
  </si>
  <si>
    <t>DEST272</t>
  </si>
  <si>
    <t xml:space="preserve">CALLE ARGENTERIA N.º 41-5ºA_x000D_
</t>
  </si>
  <si>
    <t>41</t>
  </si>
  <si>
    <t xml:space="preserve">BARCELONA_x000D_
</t>
  </si>
  <si>
    <t>8003</t>
  </si>
  <si>
    <t>DEST133</t>
  </si>
  <si>
    <t>Mittelstetterweg</t>
  </si>
  <si>
    <t>Schwabmünchen</t>
  </si>
  <si>
    <t xml:space="preserve">86830 </t>
  </si>
  <si>
    <t>DEST215</t>
  </si>
  <si>
    <t>Ctra. Burgos-Portugal</t>
  </si>
  <si>
    <t>km 98</t>
  </si>
  <si>
    <t>Dueñas</t>
  </si>
  <si>
    <t>34210 Dueñas</t>
  </si>
  <si>
    <t>DEST245</t>
  </si>
  <si>
    <t>Pol. Ind. Rio do Pozo – Rua dos Marineiros, Parc. O</t>
  </si>
  <si>
    <t>Corunha</t>
  </si>
  <si>
    <t>DEST330</t>
  </si>
  <si>
    <t>MARTIRES DE LA LIBERTAD</t>
  </si>
  <si>
    <t>Errenteria - Guipúzcoa</t>
  </si>
  <si>
    <t>20100 Errenteria</t>
  </si>
  <si>
    <t>DEST253</t>
  </si>
  <si>
    <t>C/ EL BLANQUIZAR (PG LA PAHILLA)</t>
  </si>
  <si>
    <t>Chiva</t>
  </si>
  <si>
    <t>46370</t>
  </si>
  <si>
    <t>DEST149</t>
  </si>
  <si>
    <t>Baanhoekweg</t>
  </si>
  <si>
    <t>La Dordrecht</t>
  </si>
  <si>
    <t>3313</t>
  </si>
  <si>
    <t>DEST302</t>
  </si>
  <si>
    <t xml:space="preserve">C. Francisco de Medina Y Mendoza, 33. Pol. Industrial Cantos Blancos_x000D_
</t>
  </si>
  <si>
    <t>33</t>
  </si>
  <si>
    <t xml:space="preserve">Cabanillas del Campo Guadalajara (ESPANHA)_x000D_
</t>
  </si>
  <si>
    <t>19717</t>
  </si>
  <si>
    <t>DEST117</t>
  </si>
  <si>
    <t>N01 Xinghua Section, Wengjin Road Quantang Town</t>
  </si>
  <si>
    <t>DEST303</t>
  </si>
  <si>
    <t>Mongkok Commercial Centre,20_x000D_
16 Argyle Street</t>
  </si>
  <si>
    <t>Mongkok</t>
  </si>
  <si>
    <t>Kowloon</t>
  </si>
  <si>
    <t>DEST269</t>
  </si>
  <si>
    <t>Avenida Brasil</t>
  </si>
  <si>
    <t>2744 Bloco 1</t>
  </si>
  <si>
    <t>Bairro Rio Morto - Indaial-SC</t>
  </si>
  <si>
    <t xml:space="preserve">89.130-000 </t>
  </si>
  <si>
    <t>DEST159</t>
  </si>
  <si>
    <t xml:space="preserve">Rue de la Métallurgie_x000D_
</t>
  </si>
  <si>
    <t xml:space="preserve">Villers-le-Bouillet_x000D_
</t>
  </si>
  <si>
    <t>B-4530</t>
  </si>
  <si>
    <t>DEST123</t>
  </si>
  <si>
    <t>Calle Médico Valentín Gil</t>
  </si>
  <si>
    <t>Riaza, Segovia</t>
  </si>
  <si>
    <t>40500</t>
  </si>
  <si>
    <t>DEST161</t>
  </si>
  <si>
    <t xml:space="preserve">Rodovia BR 470 Km 71, n.º 2451 Bloco B3, Bairro Rio Morto_x000D_
</t>
  </si>
  <si>
    <t>2451</t>
  </si>
  <si>
    <t xml:space="preserve">Indaial_x000D_
</t>
  </si>
  <si>
    <t>89130</t>
  </si>
  <si>
    <t>DEST87</t>
  </si>
  <si>
    <t xml:space="preserve">Plot n.º 18 Amalgamated Industrial Estate_x000D_
</t>
  </si>
  <si>
    <t xml:space="preserve">Asagon Shahapur Thane - Maharasthra_x000D_
</t>
  </si>
  <si>
    <t>421 301</t>
  </si>
  <si>
    <t>DEST134</t>
  </si>
  <si>
    <t>Fiat/RM 602 6/F Taurus Building 21 A - 21 B Grandville Road</t>
  </si>
  <si>
    <t>DEST304</t>
  </si>
  <si>
    <t>Plot no 216-4-a street 57 block B</t>
  </si>
  <si>
    <t>DEST305</t>
  </si>
  <si>
    <t>MAY PORT HOUSE</t>
  </si>
  <si>
    <t>ROOM B, 1/F</t>
  </si>
  <si>
    <t>TEYAUMATEI, Hong-Kong</t>
  </si>
  <si>
    <t>189B-191A</t>
  </si>
  <si>
    <t>DEST187</t>
  </si>
  <si>
    <t>Ochsengrundlweg</t>
  </si>
  <si>
    <t>Neuburg</t>
  </si>
  <si>
    <t xml:space="preserve">86633 </t>
  </si>
  <si>
    <t>DEST160</t>
  </si>
  <si>
    <t>Industri Kimia Dan Kertas, JI. KertopatenNo. 3 - Surabaya</t>
  </si>
  <si>
    <t>IND</t>
  </si>
  <si>
    <t>ID</t>
  </si>
  <si>
    <t>DEST306</t>
  </si>
  <si>
    <t>A5/204 Alfa Co Op HSC Soc, Kalpak Estate, Wadala East, Mumbai</t>
  </si>
  <si>
    <t>Maharashtra</t>
  </si>
  <si>
    <t>Mumbai- 400003</t>
  </si>
  <si>
    <t>DEST324</t>
  </si>
  <si>
    <t>No 73, xizhutingding village gongchen street licheng district putian city</t>
  </si>
  <si>
    <t>DEST207</t>
  </si>
  <si>
    <t>Via Malpaga</t>
  </si>
  <si>
    <t>Casto (Brescia)</t>
  </si>
  <si>
    <t>25070</t>
  </si>
  <si>
    <t>DEST307</t>
  </si>
  <si>
    <t xml:space="preserve">Poligno Industrial Monte Boyal,  Avda. Constitución </t>
  </si>
  <si>
    <t>228</t>
  </si>
  <si>
    <t>Casarrubios del Monte, Toledo</t>
  </si>
  <si>
    <t>45950</t>
  </si>
  <si>
    <t>DEST217</t>
  </si>
  <si>
    <t xml:space="preserve">Calle Camino de Palos 22_x000D_
</t>
  </si>
  <si>
    <t xml:space="preserve">Palos_x000D_
</t>
  </si>
  <si>
    <t>DEST231</t>
  </si>
  <si>
    <t xml:space="preserve">Parque Empresarial Pedrapartida Parcela 12-14 , Nave 4_x000D_
</t>
  </si>
  <si>
    <t>15316</t>
  </si>
  <si>
    <t>DEST91</t>
  </si>
  <si>
    <t>Pol. Ind. d’Alfarrasi c/ Carrascalet</t>
  </si>
  <si>
    <t>Valencia</t>
  </si>
  <si>
    <t>46893 Alfarrasi</t>
  </si>
  <si>
    <t>DEST284</t>
  </si>
  <si>
    <t>Parque Tecnológico de Reciclado "López Soriano", Ctra. La Cartuja a Torrecilla de Valmadrid, Km. 1,95.</t>
  </si>
  <si>
    <t xml:space="preserve"> La Cartuja Baja (Zaragoza)</t>
  </si>
  <si>
    <t>50720</t>
  </si>
  <si>
    <t>DEST139</t>
  </si>
  <si>
    <t>Cobre 21, PTR Lopez Soriano, La Cartuja</t>
  </si>
  <si>
    <t>50013</t>
  </si>
  <si>
    <t>DEST251</t>
  </si>
  <si>
    <t>Poligono Industrial Pina de Ebro, Calle D</t>
  </si>
  <si>
    <t>Parcela 12</t>
  </si>
  <si>
    <t>50750</t>
  </si>
  <si>
    <t>DEST46</t>
  </si>
  <si>
    <t xml:space="preserve">Rue de la Fête Dieu_x000D_
</t>
  </si>
  <si>
    <t xml:space="preserve">Sury le Comtal_x000D_
</t>
  </si>
  <si>
    <t>42450</t>
  </si>
  <si>
    <t>DEST122</t>
  </si>
  <si>
    <t xml:space="preserve">C/ los Vascos, 17 – PI Cobo Calleja_x000D_
</t>
  </si>
  <si>
    <t xml:space="preserve">Fuenlabrada_x000D_
</t>
  </si>
  <si>
    <t xml:space="preserve">28947 MADRID </t>
  </si>
  <si>
    <t>DEST110</t>
  </si>
  <si>
    <t>Poligono Industrial San Juan</t>
  </si>
  <si>
    <t>0</t>
  </si>
  <si>
    <t>Cuenca</t>
  </si>
  <si>
    <t>16440 Montalbo</t>
  </si>
  <si>
    <t>Av. Deputacion</t>
  </si>
  <si>
    <t>n. 5-6</t>
  </si>
  <si>
    <t>L’Olleria</t>
  </si>
  <si>
    <t>46850</t>
  </si>
  <si>
    <t>DEST201</t>
  </si>
  <si>
    <t>C/ Gutemberg</t>
  </si>
  <si>
    <t>319</t>
  </si>
  <si>
    <t>PI Torrehierro</t>
  </si>
  <si>
    <t>45600 Talavera de la Reina</t>
  </si>
  <si>
    <t>DEST281</t>
  </si>
  <si>
    <t xml:space="preserve">CALLE DEL MOLI 3-5, Sant Celoni </t>
  </si>
  <si>
    <t>08014</t>
  </si>
  <si>
    <t>DEST308</t>
  </si>
  <si>
    <t>Edificio Reimasa Chávarri</t>
  </si>
  <si>
    <t>Setão – Vizcaya</t>
  </si>
  <si>
    <t>48910</t>
  </si>
  <si>
    <t>DEST319</t>
  </si>
  <si>
    <t>Destino fictício para efeitos de PRTR</t>
  </si>
  <si>
    <t>AL</t>
  </si>
  <si>
    <t>DEST235</t>
  </si>
  <si>
    <t>Poligno Industrial Agurain</t>
  </si>
  <si>
    <t>12</t>
  </si>
  <si>
    <t>Salvatierra</t>
  </si>
  <si>
    <t xml:space="preserve">01200 Álaver </t>
  </si>
  <si>
    <t>DEST266</t>
  </si>
  <si>
    <t>Florianigasse</t>
  </si>
  <si>
    <t>Neu-Rum Tirol</t>
  </si>
  <si>
    <t>6063</t>
  </si>
  <si>
    <t>DEST47</t>
  </si>
  <si>
    <t>Polígono Industrial Rubí-Sud_x000D_
Avda. Antonio Gaudí, 76-126 - Nave nº 12</t>
  </si>
  <si>
    <t>76-126</t>
  </si>
  <si>
    <t>RUBI (Barcelona)</t>
  </si>
  <si>
    <t>08191</t>
  </si>
  <si>
    <t>DEST70</t>
  </si>
  <si>
    <t>C/San Antolin</t>
  </si>
  <si>
    <t xml:space="preserve">Legutiano </t>
  </si>
  <si>
    <t>01170</t>
  </si>
  <si>
    <t>DEST196</t>
  </si>
  <si>
    <t>Polígono Industrial Hacienda Dolores A-92 km</t>
  </si>
  <si>
    <t xml:space="preserve">Alcalá de Guadaíra, Sevilla </t>
  </si>
  <si>
    <t>DEST224</t>
  </si>
  <si>
    <t>BARRIO ELBARRENA S/N</t>
  </si>
  <si>
    <t>ADUNA</t>
  </si>
  <si>
    <t>20150 VILLABONA</t>
  </si>
  <si>
    <t>DEST78</t>
  </si>
  <si>
    <t>Porrino</t>
  </si>
  <si>
    <t>Vigo</t>
  </si>
  <si>
    <t>DEST147</t>
  </si>
  <si>
    <t>BARRIO ARBIDE S/N, ARRANKUDIAGA</t>
  </si>
  <si>
    <t xml:space="preserve">VIZCAYA </t>
  </si>
  <si>
    <t>48498</t>
  </si>
  <si>
    <t>DEST321</t>
  </si>
  <si>
    <t>Carretera Jimena a Castellar Km 4_x000D_
Área Logistica Bahía de Algeciras, Poligono Guadarranque</t>
  </si>
  <si>
    <t>San Roque (Cádiz)</t>
  </si>
  <si>
    <t>11369</t>
  </si>
  <si>
    <t>DEST323</t>
  </si>
  <si>
    <t>Am Kanal</t>
  </si>
  <si>
    <t>Bramsche</t>
  </si>
  <si>
    <t xml:space="preserve">D-49565 </t>
  </si>
  <si>
    <t>DEST48</t>
  </si>
  <si>
    <t xml:space="preserve">Ctra. SE-520, Km3_x000D_
</t>
  </si>
  <si>
    <t xml:space="preserve">Salteras (Sevilla)_x000D_
</t>
  </si>
  <si>
    <t>41909</t>
  </si>
  <si>
    <t>DEST105</t>
  </si>
  <si>
    <t>Ctra. Porriño - Salceda</t>
  </si>
  <si>
    <t>km 2</t>
  </si>
  <si>
    <t>Atios - O Porriño</t>
  </si>
  <si>
    <t>DEST186</t>
  </si>
  <si>
    <t>POLIGONO INDUSTRIAL GOIAIN C/ SAN ANTOLIN</t>
  </si>
  <si>
    <t>16</t>
  </si>
  <si>
    <t>ALAVO</t>
  </si>
  <si>
    <t>01170 LEGUTIANO</t>
  </si>
  <si>
    <t>DEST75</t>
  </si>
  <si>
    <t>Avda. Conde Santa Barbara</t>
  </si>
  <si>
    <t>Lugones</t>
  </si>
  <si>
    <t>33420</t>
  </si>
  <si>
    <t>DEST246</t>
  </si>
  <si>
    <t>C/ Benito Más y Prat</t>
  </si>
  <si>
    <t>nº 5, oficina 10-13</t>
  </si>
  <si>
    <t>41005</t>
  </si>
  <si>
    <t>DEST49</t>
  </si>
  <si>
    <t xml:space="preserve">7th floor, Zhongrui Mansaion Qinhuangdao Road No 119 Rizhao Shandong_x000D_
</t>
  </si>
  <si>
    <t>119</t>
  </si>
  <si>
    <t xml:space="preserve">Rizhao Shandong_x000D_
</t>
  </si>
  <si>
    <t>DEST229</t>
  </si>
  <si>
    <t>Alstadler Strass</t>
  </si>
  <si>
    <t>19-21</t>
  </si>
  <si>
    <t>20095</t>
  </si>
  <si>
    <t>DEST277</t>
  </si>
  <si>
    <t xml:space="preserve">C/ Londres, 2, La Pobla de Vallbona_x000D_
</t>
  </si>
  <si>
    <t xml:space="preserve">Valencia_x000D_
</t>
  </si>
  <si>
    <t>46185</t>
  </si>
  <si>
    <t>DEST88</t>
  </si>
  <si>
    <t>March Street</t>
  </si>
  <si>
    <t>Sheffield</t>
  </si>
  <si>
    <t>S9 5DQ - Sheffield</t>
  </si>
  <si>
    <t>DEST288</t>
  </si>
  <si>
    <t>Cotiño 117, Apt. 73</t>
  </si>
  <si>
    <t>117</t>
  </si>
  <si>
    <t>Mos - Pontevedra</t>
  </si>
  <si>
    <t>36417  Mos - Pontevedra</t>
  </si>
  <si>
    <t>DEST60</t>
  </si>
  <si>
    <t xml:space="preserve">C/ CREU GUIXERA </t>
  </si>
  <si>
    <t>Manresa</t>
  </si>
  <si>
    <t>08243 MANRESA</t>
  </si>
  <si>
    <t>DEST287</t>
  </si>
  <si>
    <t>San Juan de la Penã</t>
  </si>
  <si>
    <t>144</t>
  </si>
  <si>
    <t>50015</t>
  </si>
  <si>
    <t>DEST65</t>
  </si>
  <si>
    <t>JUNGNERGATAN- BOX 709</t>
  </si>
  <si>
    <t>Oskarshamn</t>
  </si>
  <si>
    <t>DEST309</t>
  </si>
  <si>
    <t xml:space="preserve">Sint Jansweg, 9 B- 9130 KALLO_x000D_
</t>
  </si>
  <si>
    <t>9B</t>
  </si>
  <si>
    <t xml:space="preserve">Kallo_x000D_
</t>
  </si>
  <si>
    <t>9130</t>
  </si>
  <si>
    <t>DEST80</t>
  </si>
  <si>
    <t xml:space="preserve">Lot 635 &amp; 660, kawasan Perindustrian Tuanku Ja'afar, _x000D_
</t>
  </si>
  <si>
    <t xml:space="preserve">Negeri Sembilan_x000D_
</t>
  </si>
  <si>
    <t>71450</t>
  </si>
  <si>
    <t>MY</t>
  </si>
  <si>
    <t>DEST93</t>
  </si>
  <si>
    <t xml:space="preserve">C/. Vega del Henares, nº2, Polígono Industrial de Quer – Parcela Nº 1 _x000D_
</t>
  </si>
  <si>
    <t xml:space="preserve">Quer (Guadalajara)_x000D_
</t>
  </si>
  <si>
    <t>19209</t>
  </si>
  <si>
    <t>DEST136</t>
  </si>
  <si>
    <t>Suite # 34, Dehdi Business Plaza_x000D_
E/2 Estate Avenue Road, S.I.T.E</t>
  </si>
  <si>
    <t>Karachi</t>
  </si>
  <si>
    <t>75700</t>
  </si>
  <si>
    <t>DEST153</t>
  </si>
  <si>
    <t xml:space="preserve">Camino de Hormigueras_x000D_
</t>
  </si>
  <si>
    <t>171</t>
  </si>
  <si>
    <t xml:space="preserve">MADRID_x000D_
</t>
  </si>
  <si>
    <t>28031</t>
  </si>
  <si>
    <t>DEST140</t>
  </si>
  <si>
    <t xml:space="preserve">No1388, Jiamei Rd nanxiang Shanghai_x000D_
</t>
  </si>
  <si>
    <t>1388</t>
  </si>
  <si>
    <t xml:space="preserve">Shanghai_x000D_
</t>
  </si>
  <si>
    <t>DEST228</t>
  </si>
  <si>
    <t>Room 19, No380 road shuangqing Baoshan district, shangahai</t>
  </si>
  <si>
    <t>DEST205</t>
  </si>
  <si>
    <t>No1588, Huiren road, Jiading district, Shanghai</t>
  </si>
  <si>
    <t>DEST208</t>
  </si>
  <si>
    <t>JACOBSTRASSE</t>
  </si>
  <si>
    <t>41-45</t>
  </si>
  <si>
    <t>ENNEPETAL-VOERDE</t>
  </si>
  <si>
    <t>58256</t>
  </si>
  <si>
    <t>DEST50</t>
  </si>
  <si>
    <t>Parque Empresarial</t>
  </si>
  <si>
    <t>As Somozas (A Coruña)</t>
  </si>
  <si>
    <t>15564</t>
  </si>
  <si>
    <t>DEST51</t>
  </si>
  <si>
    <t>Avenue Jean Jaurès</t>
  </si>
  <si>
    <t xml:space="preserve"> Viviez</t>
  </si>
  <si>
    <t>12110</t>
  </si>
  <si>
    <t>DEST52</t>
  </si>
  <si>
    <t>Parque Empresarial O Carballiño_x000D_
Apartado 114</t>
  </si>
  <si>
    <t>22-21 B</t>
  </si>
  <si>
    <t>32500</t>
  </si>
  <si>
    <t>Ourense</t>
  </si>
  <si>
    <t>DEST172</t>
  </si>
  <si>
    <t>100chemin de Gréty</t>
  </si>
  <si>
    <t>BP89</t>
  </si>
  <si>
    <t>Neufchateau</t>
  </si>
  <si>
    <t>88300</t>
  </si>
  <si>
    <t>DEST112</t>
  </si>
  <si>
    <t xml:space="preserve">Gradiscanska _x000D_
</t>
  </si>
  <si>
    <t xml:space="preserve">Zagreb_x000D_
</t>
  </si>
  <si>
    <t>10000</t>
  </si>
  <si>
    <t>HR</t>
  </si>
  <si>
    <t>DEST328</t>
  </si>
  <si>
    <t>UNIT 11 NAMASHKARITHAN PATTI VILAGE</t>
  </si>
  <si>
    <t>0000000</t>
  </si>
  <si>
    <t>DEST310</t>
  </si>
  <si>
    <t xml:space="preserve">Widdersdorfer Str. </t>
  </si>
  <si>
    <t>329</t>
  </si>
  <si>
    <t xml:space="preserve">Köln </t>
  </si>
  <si>
    <t>50933</t>
  </si>
  <si>
    <t>DEST195</t>
  </si>
  <si>
    <t xml:space="preserve">Calle Potassi – Apartado 76_x000D_
</t>
  </si>
  <si>
    <t xml:space="preserve">Martorell (Barcelona)_x000D_
</t>
  </si>
  <si>
    <t>08760</t>
  </si>
  <si>
    <t>DEST124</t>
  </si>
  <si>
    <t>An der Hohen Strasse</t>
  </si>
  <si>
    <t>Röthlein</t>
  </si>
  <si>
    <t>D-97520</t>
  </si>
  <si>
    <t>DEST243</t>
  </si>
  <si>
    <t xml:space="preserve">Autovia A-92, Salida303, Carretera de Hérnán Valle KM3.5_x000D_
</t>
  </si>
  <si>
    <t xml:space="preserve">Hérnán Valle_x000D_
</t>
  </si>
  <si>
    <t>DEST233</t>
  </si>
  <si>
    <t>Churchill House, Brent Street Hendon</t>
  </si>
  <si>
    <t>137</t>
  </si>
  <si>
    <t>NW4 4DJ</t>
  </si>
  <si>
    <t>DEST236</t>
  </si>
  <si>
    <t>5/F, SPA Centre, 53 – 55_x000D_
Lockhart Road Wanchai</t>
  </si>
  <si>
    <t>DEST265</t>
  </si>
  <si>
    <t>Plot 65(A), Lorong Perindustrian Bukit Minyak 14Kawasan Perindustrian Bukit Minyak</t>
  </si>
  <si>
    <t>DEST311</t>
  </si>
  <si>
    <t>Polígono Industrial Can Font de la Parera</t>
  </si>
  <si>
    <t>La Roca del Vallès</t>
  </si>
  <si>
    <t>08430</t>
  </si>
  <si>
    <t>DEST197</t>
  </si>
  <si>
    <t>NO, 3 Jalan Perusahaan 2</t>
  </si>
  <si>
    <t xml:space="preserve">NO, 3 Jalan Perusahaan 2_x000D_
</t>
  </si>
  <si>
    <t>DEST326</t>
  </si>
  <si>
    <t>Kunststoffverarbeitung GmbH</t>
  </si>
  <si>
    <t>Wilder Pool 4-5</t>
  </si>
  <si>
    <t xml:space="preserve">Dinklage </t>
  </si>
  <si>
    <t>49413</t>
  </si>
  <si>
    <t>DEST268</t>
  </si>
  <si>
    <t>NO 17 STREET, SONG THAN 2 INDUSTRIALZONE, DI AN TOWN, BINH</t>
  </si>
  <si>
    <t>DUONG PROVINCE</t>
  </si>
  <si>
    <t>DEST312</t>
  </si>
  <si>
    <t>Binhai Huamao Centre</t>
  </si>
  <si>
    <t>621</t>
  </si>
  <si>
    <t>Binhai New District</t>
  </si>
  <si>
    <t>DEST331</t>
  </si>
  <si>
    <t>North of Xinkaikou Road. Xinkaikou townDaodi District, Tianjin (China)</t>
  </si>
  <si>
    <t>DEST313</t>
  </si>
  <si>
    <t>Room 1802, Teda road, Tead, Tianjin</t>
  </si>
  <si>
    <t>DEST203</t>
  </si>
  <si>
    <t>Tiajin Circular Economy, Industrial Zone</t>
  </si>
  <si>
    <t>300451</t>
  </si>
  <si>
    <t>DEST314</t>
  </si>
  <si>
    <t xml:space="preserve">Da Yao Pu Cun, Ziya,Jinghai_x000D_
</t>
  </si>
  <si>
    <t xml:space="preserve">Tianjin_x000D_
</t>
  </si>
  <si>
    <t>DEST92</t>
  </si>
  <si>
    <t>7F, Taida Finance plaza, _x000D_
Shenda Street</t>
  </si>
  <si>
    <t>No9</t>
  </si>
  <si>
    <t>Develop Area, Tianjin</t>
  </si>
  <si>
    <t>300000</t>
  </si>
  <si>
    <t>DEST163</t>
  </si>
  <si>
    <t>RM 306 3/F WOFOO BILDG 204-210 TEXACO RDTSUEN WAN NT HONG KONG</t>
  </si>
  <si>
    <t>HONG KONG</t>
  </si>
  <si>
    <t>DEST315</t>
  </si>
  <si>
    <t xml:space="preserve">Carretera n.º 630. Km 636_x000D_
</t>
  </si>
  <si>
    <t xml:space="preserve">Torremejía_x000D_
</t>
  </si>
  <si>
    <t>6210</t>
  </si>
  <si>
    <t>DEST84</t>
  </si>
  <si>
    <t>C.Guzmán el Bueno</t>
  </si>
  <si>
    <t>133 EdGermania, 6º</t>
  </si>
  <si>
    <t>28003</t>
  </si>
  <si>
    <t>DEST53</t>
  </si>
  <si>
    <t>Ctra Del Puerto Exterior</t>
  </si>
  <si>
    <t>Palos de la Frontera - Huelva</t>
  </si>
  <si>
    <t>DEST54</t>
  </si>
  <si>
    <t>Parc Industriel de la Plaine de l'Ain BP</t>
  </si>
  <si>
    <t>55</t>
  </si>
  <si>
    <t>Saint Vulbas</t>
  </si>
  <si>
    <t>1152</t>
  </si>
  <si>
    <t>DEST55</t>
  </si>
  <si>
    <t>CSAT-DCA/Debitorenbuchhaltung_x000D_
Gebaude</t>
  </si>
  <si>
    <t>800 - 2. Etage</t>
  </si>
  <si>
    <t>D-63403</t>
  </si>
  <si>
    <t>DEST142</t>
  </si>
  <si>
    <t xml:space="preserve">6020 Navigation BLVD Houston_x000D_
</t>
  </si>
  <si>
    <t xml:space="preserve">Texas_x000D_
</t>
  </si>
  <si>
    <t>77011</t>
  </si>
  <si>
    <t>DEST132</t>
  </si>
  <si>
    <t>Galileu</t>
  </si>
  <si>
    <t xml:space="preserve">303 - 5B </t>
  </si>
  <si>
    <t>8028</t>
  </si>
  <si>
    <t>DEST56</t>
  </si>
  <si>
    <t>Z.I. La Croisiere</t>
  </si>
  <si>
    <t>Bollene</t>
  </si>
  <si>
    <t>F-84500</t>
  </si>
  <si>
    <t>DEST170</t>
  </si>
  <si>
    <t>Carretera CA-3113 (Puerto Real - La Ina), km.13</t>
  </si>
  <si>
    <t>Cadiz</t>
  </si>
  <si>
    <t>11596</t>
  </si>
  <si>
    <t>DEST57</t>
  </si>
  <si>
    <t>P.O. Box 68, Village Chavaj</t>
  </si>
  <si>
    <t>Gujarat</t>
  </si>
  <si>
    <t>392002</t>
  </si>
  <si>
    <t>DEST175</t>
  </si>
  <si>
    <t>Avenue Maryse Bastie</t>
  </si>
  <si>
    <t>Le Palais Sur Vienne (Haute-Vienne)</t>
  </si>
  <si>
    <t>87410</t>
  </si>
  <si>
    <t>DEST58</t>
  </si>
  <si>
    <t xml:space="preserve">Crta. C-45, Km 10 de Fraga a Maials </t>
  </si>
  <si>
    <t>Lérida</t>
  </si>
  <si>
    <t>25183 SERÒS (</t>
  </si>
  <si>
    <t>DEST171</t>
  </si>
  <si>
    <t>Flat/Rm 1303 Fook Yip BLDG 53 Kwai Fung Crescent Kwai Chung NT</t>
  </si>
  <si>
    <t>Kwai Fung</t>
  </si>
  <si>
    <t>1303</t>
  </si>
  <si>
    <t>DEST225</t>
  </si>
  <si>
    <t>Room Suite 2611,Office Tower Langham Place</t>
  </si>
  <si>
    <t>8Argyle St,Mong Kok, Kowloon</t>
  </si>
  <si>
    <t>DEST190</t>
  </si>
  <si>
    <t>Unit 701, Grand City Plaza, N1-17 Sai Lau Lok Road</t>
  </si>
  <si>
    <t>DEST316</t>
  </si>
  <si>
    <t>Room 1206, Shenzhen Kerry Centre</t>
  </si>
  <si>
    <t>Shenzhen</t>
  </si>
  <si>
    <t>518000</t>
  </si>
  <si>
    <t>DEST115</t>
  </si>
  <si>
    <t>Rua Gustavo Zimmermann, Itoupava Central</t>
  </si>
  <si>
    <t>8463</t>
  </si>
  <si>
    <t>Blumenau Santa Catarina</t>
  </si>
  <si>
    <t>89063-002</t>
  </si>
  <si>
    <t>DEST240</t>
  </si>
  <si>
    <t>C/Juan Brotons, 3ac. IBI</t>
  </si>
  <si>
    <t>DEST152</t>
  </si>
  <si>
    <t>Industriestrasse</t>
  </si>
  <si>
    <t xml:space="preserve"> Wurzen</t>
  </si>
  <si>
    <t>4808</t>
  </si>
  <si>
    <t>DEST59</t>
  </si>
  <si>
    <t>Room7068, Qiche Building no86, xidajie street, zhifu district, yantai city</t>
  </si>
  <si>
    <t>DEST213</t>
  </si>
  <si>
    <t>Dúbravská cesta</t>
  </si>
  <si>
    <t>Bratislava</t>
  </si>
  <si>
    <t>84104</t>
  </si>
  <si>
    <t>SK</t>
  </si>
  <si>
    <t>DEST257</t>
  </si>
  <si>
    <t>Huanan Recycling Resources Industrial Base</t>
  </si>
  <si>
    <t>Wuhe Zhen, Guangning Country China</t>
  </si>
  <si>
    <t>DEST267</t>
  </si>
  <si>
    <t>RM1603, Jin Du Mansion, No345, Huan Chen (w) Road Ningbo</t>
  </si>
  <si>
    <t>DEST214</t>
  </si>
  <si>
    <t>SHATIAN LAKE HUZHEN TOWN LONGYOU COUNTRY 324401</t>
  </si>
  <si>
    <t>DEST317</t>
  </si>
  <si>
    <t xml:space="preserve">ROAD RENEWABLE METAL RESOURCES IND BASE LUQIATAIZHOU ZHEJIANG </t>
  </si>
  <si>
    <t>DEST318</t>
  </si>
  <si>
    <t>Calle La Paz</t>
  </si>
  <si>
    <t>Aldaia (Valencia)</t>
  </si>
  <si>
    <t xml:space="preserve">46960 Aldaia </t>
  </si>
  <si>
    <t>DEST270</t>
  </si>
  <si>
    <t>km 9</t>
  </si>
  <si>
    <t>km 7,2</t>
  </si>
  <si>
    <t>km 10</t>
  </si>
  <si>
    <t>km 0,9</t>
  </si>
  <si>
    <t>km 19,2</t>
  </si>
  <si>
    <t>37-39</t>
  </si>
  <si>
    <t>4-A</t>
  </si>
  <si>
    <t>16A</t>
  </si>
  <si>
    <t>Perstorp Specialty Chemicals AB, Industriparken</t>
  </si>
  <si>
    <t>Existem situações de incumprimento da monitorização em contínuo?</t>
  </si>
  <si>
    <t>Recursos Hidricos captações</t>
  </si>
  <si>
    <t>Consumo total de água na instalação</t>
  </si>
  <si>
    <t>Consumo específico de água</t>
  </si>
  <si>
    <t>Consumo de energia na instalação</t>
  </si>
  <si>
    <t xml:space="preserve">Consumo específico de energia </t>
  </si>
  <si>
    <t>Consumo de matérias primas virgens</t>
  </si>
  <si>
    <t>Outras matérias-primas (resíduos)</t>
  </si>
  <si>
    <t>Água</t>
  </si>
  <si>
    <t>Matérias-primas e/ou subsidiárias</t>
  </si>
  <si>
    <t>&lt;&lt; Voltar ao topo</t>
  </si>
  <si>
    <t>Caracterização da FONTE</t>
  </si>
  <si>
    <t>Nome na LA</t>
  </si>
  <si>
    <t>Nº de horas de funcionamento</t>
  </si>
  <si>
    <t>Código CCDR (se existir)</t>
  </si>
  <si>
    <t>Fonte convencional?</t>
  </si>
  <si>
    <t>Teor de oxigénio de referência (%)</t>
  </si>
  <si>
    <t>Caudal mássico (kg/h)</t>
  </si>
  <si>
    <r>
      <t>Valor de concentração (mg/Nm</t>
    </r>
    <r>
      <rPr>
        <vertAlign val="superscript"/>
        <sz val="11.5"/>
        <color theme="1" tint="0.34998626667073579"/>
        <rFont val="Corbel"/>
        <family val="2"/>
        <scheme val="major"/>
      </rPr>
      <t>3</t>
    </r>
    <r>
      <rPr>
        <sz val="11.5"/>
        <color theme="1" tint="0.34998626667073579"/>
        <rFont val="Corbel"/>
        <family val="2"/>
        <scheme val="major"/>
      </rPr>
      <t>) (sem correção de O2)</t>
    </r>
  </si>
  <si>
    <t>Valor de concentração (com correção de O2)</t>
  </si>
  <si>
    <t>Emissão total anual em kg</t>
  </si>
  <si>
    <t>&lt;&lt;voltar ao topo</t>
  </si>
  <si>
    <t>Horas de funcionamento - equipamentos com dispensa de monitorização</t>
  </si>
  <si>
    <t>Registo de acidentes ou incidentes  - para inserir linhas adicionais copie a última linha e cole no final da tabela</t>
  </si>
  <si>
    <t>Registo de queixas e reclamações - para inserir linhas adicionais copie a ultima linha e cole no final da tabela</t>
  </si>
  <si>
    <t>Emissões difusas (exceto as provenientes da estabulação nas atividades 6.6)</t>
  </si>
  <si>
    <t>Emissões difusas provenientes da criação nas atividades 6.6 b e 6.6 c</t>
  </si>
  <si>
    <t>Emissões difusas provenientes da criação nas atividades 6.6 a</t>
  </si>
  <si>
    <t>Produção interna de resíduos</t>
  </si>
  <si>
    <t>Armazenamento de resíduos</t>
  </si>
  <si>
    <t>Código do ponto</t>
  </si>
  <si>
    <t xml:space="preserve"> Listagem e caracteristicas dos pontos de emissão</t>
  </si>
  <si>
    <t>Horas do mês</t>
  </si>
  <si>
    <t>Ocorreu armazenagem de resíduos por um período superior a 1 ano?</t>
  </si>
  <si>
    <t>Ocorreu deposição de resíduos em aterro próprio?</t>
  </si>
  <si>
    <t>&lt;&lt; voltar ao topo</t>
  </si>
  <si>
    <t>Sistematização de informação relativa a outras condições relativas a resíduos</t>
  </si>
  <si>
    <t>Listagem e caracteristicas dos pontos de emissão</t>
  </si>
  <si>
    <t xml:space="preserve">Registo dos resíduos depositados no Aterro do Complexo Industrial </t>
  </si>
  <si>
    <t>Resíduos enviados para fora do estabelecimento</t>
  </si>
  <si>
    <t>Quantidade total de resíduos perigosos produzidos(t)</t>
  </si>
  <si>
    <t>Quantidade total de resíduos não perigosos produzidos (t)</t>
  </si>
  <si>
    <t>Resíduos  perigosos enviados para valorização (t)</t>
  </si>
  <si>
    <t>Resíduos  perigosos enviados para eliminação (t)</t>
  </si>
  <si>
    <t>OUTRO</t>
  </si>
  <si>
    <t>Valor de consumo do BREF setorial aplicável</t>
  </si>
  <si>
    <t>[Deve ser avaliada pelo menos a emissão de partículas]</t>
  </si>
  <si>
    <t xml:space="preserve">Biogás </t>
  </si>
  <si>
    <t>Origem</t>
  </si>
  <si>
    <t>Identificação da condição da LA/TUA referenciando-a da seguinte forma: 
[N.º da condição se existir] seguida da descrição da mesma tal como consta LA/TUA 
(Nota: a condição da LA/TUA pode ser a própria sistematização das MTD)</t>
  </si>
  <si>
    <t xml:space="preserve">Prazo de implementação associado à condição
(n.a. para as condições cujo reporte tem de ser realizado anualmente sem outro prazo específico associado)
</t>
  </si>
  <si>
    <t>Demonstração do cumprimento 
(Descrição do modo como foi dado cumprimento ou foi implementada a condição, com referência expressa às evidências relevantes)</t>
  </si>
  <si>
    <t>Combustível Utilizado</t>
  </si>
  <si>
    <t>Monitorização em Contínuo</t>
  </si>
  <si>
    <t>TURH n.º</t>
  </si>
  <si>
    <t>Os limites de ruído foram ultrapassados como resultado das atividades da instalação?</t>
  </si>
  <si>
    <t>Preencher apenas se o valor for inferior a LQ ou Ld</t>
  </si>
  <si>
    <t>Monitorização pontual</t>
  </si>
  <si>
    <t>Identificação do ponto de emissão</t>
  </si>
  <si>
    <t>Ruido</t>
  </si>
  <si>
    <t>Alterações na instalação que possam ter interferência direta com os níveis sonoros anteriormente existentes</t>
  </si>
  <si>
    <t>Avaliação da eficacia de medidas implementadas</t>
  </si>
  <si>
    <t>Aumento do número de horas de funcionamento de equipamentos ou alteração da sua disposição</t>
  </si>
  <si>
    <t>Alteração dos recetores sensiveis proximos da instalação</t>
  </si>
  <si>
    <t>Aumento do número de equipamentos suscetiveis de aumentar os niveis de ruído</t>
  </si>
  <si>
    <t>Reclamação em matéria de ruído</t>
  </si>
  <si>
    <t xml:space="preserve">Observações </t>
  </si>
  <si>
    <t>kg</t>
  </si>
  <si>
    <t>Indicar o poluente, caso não conste da lista</t>
  </si>
  <si>
    <t>FF2</t>
  </si>
  <si>
    <t>FF3</t>
  </si>
  <si>
    <t>FF4</t>
  </si>
  <si>
    <t>FF10</t>
  </si>
  <si>
    <t>FF9</t>
  </si>
  <si>
    <t>FF8</t>
  </si>
  <si>
    <t>FF7</t>
  </si>
  <si>
    <t>FF6</t>
  </si>
  <si>
    <t>FF5</t>
  </si>
  <si>
    <t>ED2</t>
  </si>
  <si>
    <t>ED3</t>
  </si>
  <si>
    <t>ED4</t>
  </si>
  <si>
    <t>ED5</t>
  </si>
  <si>
    <t>ED6</t>
  </si>
  <si>
    <t>ED7</t>
  </si>
  <si>
    <t>ED8</t>
  </si>
  <si>
    <t>ED9</t>
  </si>
  <si>
    <t>ED10</t>
  </si>
  <si>
    <t>Condições Operação</t>
  </si>
  <si>
    <t>G.Recursos-Condições Gerais</t>
  </si>
  <si>
    <t>G.Recursos-Consumos</t>
  </si>
  <si>
    <t>Ar - Condições Gerais</t>
  </si>
  <si>
    <t>Ar - Fontes difusas</t>
  </si>
  <si>
    <t>Ar - Biogás</t>
  </si>
  <si>
    <t>Água - C.Gerais</t>
  </si>
  <si>
    <t>Ruído</t>
  </si>
  <si>
    <t>Resíduos</t>
  </si>
  <si>
    <t>Autoavaliação</t>
  </si>
  <si>
    <t>Listagem de Anexos</t>
  </si>
  <si>
    <t>PDA e MTD</t>
  </si>
  <si>
    <t>Data de início de exploração da instalação (onde se inclui data de início de exploração refletindo as alterações aprovadas)</t>
  </si>
  <si>
    <t>1/1/1850</t>
  </si>
  <si>
    <t>Dias do ano</t>
  </si>
  <si>
    <t>horas do ano</t>
  </si>
  <si>
    <t>&lt;Equipamento&gt;</t>
  </si>
  <si>
    <t>Emissões difusas provenientes de todas as atividades exceto as provenientes da estabulação nas atividades 6.6</t>
  </si>
  <si>
    <t>&lt; voltar ao topo</t>
  </si>
  <si>
    <t>Número</t>
  </si>
  <si>
    <t>MTD</t>
  </si>
  <si>
    <t>Data de impelemntação</t>
  </si>
  <si>
    <t>Foi realizada  a avaliação de ruído no ano referência?</t>
  </si>
  <si>
    <t>Total dos resíduos enviados para operadores de gestão de resíduos nacionais</t>
  </si>
  <si>
    <t>Total dos resíduos enviados para operadores de gestão de resíduos internacionais</t>
  </si>
  <si>
    <t>Código LER</t>
  </si>
  <si>
    <t>Designação interna</t>
  </si>
  <si>
    <t>Quantidade</t>
  </si>
  <si>
    <r>
      <t xml:space="preserve">1.2. </t>
    </r>
    <r>
      <rPr>
        <sz val="11"/>
        <color theme="1"/>
        <rFont val="Corbel"/>
        <family val="2"/>
        <scheme val="minor"/>
      </rPr>
      <t>As células pintadas de cinzento contêm cálculos automáticos pelo que não devem ser preenchidas nem alteradas.</t>
    </r>
  </si>
  <si>
    <t>Medidas e Ações (&lt; 30 palavras)</t>
  </si>
  <si>
    <t>VLE LA/TUA</t>
  </si>
  <si>
    <t>Captação</t>
  </si>
  <si>
    <t>Água - Emissões_ED1</t>
  </si>
  <si>
    <t>Ar - Fontes Pontuais_FF1</t>
  </si>
  <si>
    <t>Gestão de versões:</t>
  </si>
  <si>
    <t>Método de cálculo</t>
  </si>
  <si>
    <t>&lt;Indicar atividade PCIP&gt;</t>
  </si>
  <si>
    <t xml:space="preserve">NºHoras de funcionamento anual da instalação (atividade principal): </t>
  </si>
  <si>
    <t xml:space="preserve">NºHoras de funcionamento anual da instalação (atividade secundária1): </t>
  </si>
  <si>
    <t>NºHoras de funcionamento anual da instalação (atividade secundária2):</t>
  </si>
  <si>
    <t>NºHoras de funcionamento anual da instalação (atividade secundária3):</t>
  </si>
  <si>
    <t>&lt;data&gt;</t>
  </si>
  <si>
    <t>&lt;h&gt;</t>
  </si>
  <si>
    <t>NºHoras de funcionamento anual da instalação (atividade secundária4):</t>
  </si>
  <si>
    <t>Indicar unidade</t>
  </si>
  <si>
    <t>Velocidade de escoamento</t>
  </si>
  <si>
    <t>m3</t>
  </si>
  <si>
    <t>Designação segundo a Lista Europeia de Resíduos (LER)</t>
  </si>
  <si>
    <t>(a preencher no caso de indicação específica na LA/TUA)</t>
  </si>
  <si>
    <t>Volume mensal</t>
  </si>
  <si>
    <t>Volume total descarregado (m3)
(obtido através da soma dos valores mensais)</t>
  </si>
  <si>
    <t>Carga anual (monitorizações não mensais) (kg/ano)</t>
  </si>
  <si>
    <r>
      <t>Volume total descarregado durante o ano, se não existirem valores mensais (m</t>
    </r>
    <r>
      <rPr>
        <b/>
        <vertAlign val="superscript"/>
        <sz val="11.5"/>
        <color theme="1" tint="0.24994659260841701"/>
        <rFont val="Corbel"/>
        <family val="2"/>
        <scheme val="major"/>
      </rPr>
      <t>3</t>
    </r>
    <r>
      <rPr>
        <b/>
        <sz val="11.5"/>
        <color theme="1" tint="0.24994659260841701"/>
        <rFont val="Corbel"/>
        <family val="2"/>
        <scheme val="major"/>
      </rPr>
      <t>)</t>
    </r>
  </si>
  <si>
    <t>Carga anual (monitorizações  mensais) (kg/ano)</t>
  </si>
  <si>
    <t>Rejeição de águas resíduais</t>
  </si>
  <si>
    <t>Rejeição de águas resíduais (caso a descarga seja efetuada no coletor indicar o VMA no coletor definido pela entidade gestora)</t>
  </si>
  <si>
    <t>L</t>
  </si>
  <si>
    <t>t</t>
  </si>
  <si>
    <t>Capacidade efetivada</t>
  </si>
  <si>
    <t>Relatório de síntese pós-encerramento - Relatório de síntese elaborado de acordo com o n.º 12.2 do ponto 12 da Parte B do Anexo III do DL nº 183/2009, de 10/8, na sua atual redação, sobre o estado do aterro, com especificação das operações de manutenção e dos processos e resultados dos controlos realizados (constantes nos pontos 13 a 20 da Parte B do Anexo III do citado diploma) no decorrer do ano anterior</t>
  </si>
  <si>
    <t xml:space="preserve">Relatório anual de atividade elaborado nos termos da alínea e) do n.º 2 do art.º 27º do  DL 183/2009 contendo a informação do n.º 2.1 a) e 2.1 b) do Anexo IIII </t>
  </si>
  <si>
    <r>
      <t>Relatório anual de atividade (em anexo)</t>
    </r>
    <r>
      <rPr>
        <sz val="11"/>
        <color theme="0" tint="-0.499984740745262"/>
        <rFont val="Corbel"/>
        <family val="2"/>
        <scheme val="minor"/>
      </rPr>
      <t xml:space="preserve"> [identificar na lista de anexos]</t>
    </r>
  </si>
  <si>
    <r>
      <t>Relatório de síntese pós-encerramento  (em anexo)</t>
    </r>
    <r>
      <rPr>
        <sz val="11"/>
        <color theme="0" tint="-0.499984740745262"/>
        <rFont val="Corbel"/>
        <family val="2"/>
        <scheme val="minor"/>
      </rPr>
      <t xml:space="preserve"> [ identificar na lista de anexos]</t>
    </r>
  </si>
  <si>
    <t>Foram aceites (do exterior) resíduos para Valorização Material?</t>
  </si>
  <si>
    <t>Foram aceites (do exterior) resíduos para Valorização Energética?</t>
  </si>
  <si>
    <t>Foram aceites (do exterior) resíduos para Eliminação?</t>
  </si>
  <si>
    <t>Registo dos resíduos controlados (aterro)</t>
  </si>
  <si>
    <t>Registo dos resíduos depositados no Aterro do Complexo Industrial (Não aplicavel a estabelecimentos cuja atividade principal seja 5.4)</t>
  </si>
  <si>
    <t>(a preencher no caso de dispor de aterro dentro do perímetro da sua instalação)</t>
  </si>
  <si>
    <t>Quantidade total de resíduos produzidos e internamente sujeitos a valorização energética (t)</t>
  </si>
  <si>
    <t>Quantidade total de resíduos produzidos e internamente sujeitos a valorização no processo produtivo (t)</t>
  </si>
  <si>
    <t>Síntese alterações modelo RAA, nas diferentes versões:</t>
  </si>
  <si>
    <r>
      <t>1.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Versão 1 para versão 2: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</si>
  <si>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</rPr>
      <t xml:space="preserve">Ligação da rejeição direta no meio não estava feita (é a mesma da rejeição em coletor) </t>
    </r>
    <r>
      <rPr>
        <b/>
        <sz val="11"/>
        <color rgb="FF00B050"/>
        <rFont val="Calibri"/>
        <family val="2"/>
      </rPr>
      <t>(alterado)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</si>
  <si>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</rPr>
      <t>Introdução de data da segunda campanha dá erro em todas as folhas AR-fontes pontuais:</t>
    </r>
    <r>
      <rPr>
        <b/>
        <sz val="11"/>
        <color rgb="FF00B050"/>
        <rFont val="Calibri"/>
        <family val="2"/>
      </rPr>
      <t xml:space="preserve"> (alterado)</t>
    </r>
  </si>
  <si>
    <r>
      <t>2.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Versão 2 para versão 3:</t>
    </r>
  </si>
  <si>
    <r>
      <t>®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</rPr>
      <t>No mês de agosto não deixa colocar o número.</t>
    </r>
    <r>
      <rPr>
        <b/>
        <sz val="11"/>
        <color rgb="FF00B050"/>
        <rFont val="Calibri"/>
        <family val="2"/>
      </rPr>
      <t xml:space="preserve"> (alterado)</t>
    </r>
  </si>
  <si>
    <r>
      <t>®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</rPr>
      <t>No consumo de combustível “aparentemente” não aceita o zero (o gerador de emergência não foi utilizado em 2018)!</t>
    </r>
    <r>
      <rPr>
        <b/>
        <sz val="11"/>
        <color rgb="FF00B050"/>
        <rFont val="Calibri"/>
        <family val="2"/>
      </rPr>
      <t xml:space="preserve"> (alterado)</t>
    </r>
  </si>
  <si>
    <t>2. Separador: Recursos-Consumos</t>
  </si>
  <si>
    <r>
      <t>®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</rPr>
      <t>No selecionar (em cada um dos combustíveis) não tem unidades</t>
    </r>
    <r>
      <rPr>
        <sz val="11"/>
        <color rgb="FF1F497D"/>
        <rFont val="Calibri"/>
        <family val="2"/>
      </rPr>
      <t xml:space="preserve"> </t>
    </r>
    <r>
      <rPr>
        <b/>
        <sz val="11"/>
        <color rgb="FF00B050"/>
        <rFont val="Calibri"/>
        <family val="2"/>
      </rPr>
      <t>(alterado- coloquei MW, Nm3 e t)</t>
    </r>
  </si>
  <si>
    <r>
      <t>®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</rPr>
      <t>O 1º valor de janeiro fica a vermelho…</t>
    </r>
    <r>
      <rPr>
        <b/>
        <sz val="11"/>
        <color rgb="FF00B050"/>
        <rFont val="Calibri"/>
        <family val="2"/>
      </rPr>
      <t>(alterado)</t>
    </r>
  </si>
  <si>
    <t>4. Separador: Ar-Fontes pontuais</t>
  </si>
  <si>
    <r>
      <t>Não se consegue colocar a data das monitorizações (aquela é a mensagem que aparece e depois fica em branco)</t>
    </r>
    <r>
      <rPr>
        <b/>
        <sz val="11"/>
        <color rgb="FF00B050"/>
        <rFont val="Calibri"/>
        <family val="2"/>
      </rPr>
      <t xml:space="preserve"> (alterado)</t>
    </r>
  </si>
  <si>
    <r>
      <t>ü</t>
    </r>
    <r>
      <rPr>
        <sz val="7"/>
        <color rgb="FF1F497D"/>
        <rFont val="Times New Roman"/>
        <family val="1"/>
      </rPr>
      <t xml:space="preserve">  </t>
    </r>
    <r>
      <rPr>
        <sz val="11"/>
        <color rgb="FF1F497D"/>
        <rFont val="Calibri"/>
        <family val="2"/>
      </rPr>
      <t xml:space="preserve">A fórmula de conversão para  teor de O2 de referência não estava correta </t>
    </r>
    <r>
      <rPr>
        <b/>
        <sz val="11"/>
        <color rgb="FF00B050"/>
        <rFont val="Calibri"/>
        <family val="2"/>
      </rPr>
      <t>(alterado)</t>
    </r>
  </si>
  <si>
    <t>5. Separador: Água-Emissões</t>
  </si>
  <si>
    <r>
      <t>Não se consegue colocar a identificação do ponto de emissão (aquela é a mensagem que aparece)</t>
    </r>
    <r>
      <rPr>
        <b/>
        <sz val="11"/>
        <color rgb="FF00B050"/>
        <rFont val="Calibri"/>
        <family val="2"/>
      </rPr>
      <t xml:space="preserve"> (alterado)</t>
    </r>
  </si>
  <si>
    <r>
      <t>O valor de pH fica a vermelho…</t>
    </r>
    <r>
      <rPr>
        <b/>
        <sz val="11"/>
        <color rgb="FF00B050"/>
        <rFont val="Calibri"/>
        <family val="2"/>
      </rPr>
      <t>(alterado)</t>
    </r>
  </si>
  <si>
    <t>6. Separador: Resíduos</t>
  </si>
  <si>
    <r>
      <t>Foram aceites resíduos para valorização material? Refere-se a resíduos de fora da instalação ou também a valorização de resíduos internos? Usualmente nos RAA (ex. vidro de embalagem) colocavam-se ambas mas em colunas separadas…</t>
    </r>
    <r>
      <rPr>
        <b/>
        <sz val="11"/>
        <color rgb="FF00B050"/>
        <rFont val="Calibri"/>
        <family val="2"/>
      </rPr>
      <t>(alterado: acrescentei “Foram aceites do exterior” e acrescentei informação quanto à valorização interna (material/energética))</t>
    </r>
  </si>
  <si>
    <r>
      <t>3.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Versão 3 para versão 4:</t>
    </r>
  </si>
  <si>
    <r>
      <t>ü</t>
    </r>
    <r>
      <rPr>
        <sz val="7"/>
        <color rgb="FF1F497D"/>
        <rFont val="Times New Roman"/>
        <family val="1"/>
      </rPr>
      <t xml:space="preserve">  </t>
    </r>
    <r>
      <rPr>
        <sz val="11"/>
        <color rgb="FF00B050"/>
        <rFont val="Calibri"/>
        <family val="2"/>
      </rPr>
      <t>Incluído</t>
    </r>
    <r>
      <rPr>
        <sz val="11"/>
        <color rgb="FF1F497D"/>
        <rFont val="Calibri"/>
        <family val="2"/>
      </rPr>
      <t xml:space="preserve"> o texto que falta nas colunas que antecedem o mês  com “Preencher apenas se o valor for inferior a LQ ou Ld”</t>
    </r>
  </si>
  <si>
    <r>
      <t>®</t>
    </r>
    <r>
      <rPr>
        <sz val="7"/>
        <rFont val="Times New Roman"/>
        <family val="1"/>
      </rPr>
      <t xml:space="preserve">     </t>
    </r>
    <r>
      <rPr>
        <sz val="11"/>
        <rFont val="Calibri"/>
        <family val="2"/>
      </rPr>
      <t xml:space="preserve">Alterada ainda na folha das Condições operação- tabela GR4.1 – para o setor 6.7 não há produto associado à capacidade nominal instalada, mas sim consumo. </t>
    </r>
    <r>
      <rPr>
        <sz val="11"/>
        <color theme="9" tint="-0.249977111117893"/>
        <rFont val="Calibri"/>
        <family val="2"/>
      </rPr>
      <t>Alterado o “anual” para “capacidade efetivada” ( soma para t/ano ou valor máximo quando se trata de “valor instantâneo” ou diário)</t>
    </r>
  </si>
  <si>
    <t>Não existe solicitação de informação para a armazenagem de resíduos, mas colocado link para a armazenagem superior a 1 ano.</t>
  </si>
  <si>
    <r>
      <t>ü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Calibri"/>
        <family val="2"/>
      </rPr>
      <t>Mês de março estava oculto</t>
    </r>
    <r>
      <rPr>
        <b/>
        <sz val="11"/>
        <color theme="9" tint="-0.249977111117893"/>
        <rFont val="Calibri"/>
        <family val="2"/>
      </rPr>
      <t xml:space="preserve">  (alterado)</t>
    </r>
  </si>
  <si>
    <r>
      <t>4.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Versão 4 para versão 5:</t>
    </r>
  </si>
  <si>
    <t>Instruções de utilização 
do modelo de 
Relatório Ambiental Anual</t>
  </si>
  <si>
    <t>Alteração do logotipo da APA</t>
  </si>
  <si>
    <r>
      <t>5.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Versão 5 para versão 6:</t>
    </r>
  </si>
  <si>
    <t>Identificação da condição da LA/TUA referenciando-a da seguinte forma:</t>
  </si>
  <si>
    <t>[N.º da condição se existir] seguida da descrição da mesma tal como consta LA/TUA</t>
  </si>
  <si>
    <t>(Nota: a condição da LA/TUA pode ser a própria sistematização das MTD)</t>
  </si>
  <si>
    <t>Prazo de implementação associado à condição</t>
  </si>
  <si>
    <t>(n.a. para as condições cujo reporte tem de ser realizado anualmente sem outro prazo específico associado)</t>
  </si>
  <si>
    <t>Demonstração do cumprimento</t>
  </si>
  <si>
    <t>(Descrição do modo como foi dado cumprimento ou foi implementada a condição, com referência expressa às evidências relevantes)</t>
  </si>
  <si>
    <t>[listagem de anexos colocada no próprio RAA em excel (última folha do model9o de RAA em excel]</t>
  </si>
  <si>
    <t>Unidades da capacdade instalada</t>
  </si>
  <si>
    <t>t/h</t>
  </si>
  <si>
    <t>kg/dia</t>
  </si>
  <si>
    <t>t/dia</t>
  </si>
  <si>
    <t>t/ano</t>
  </si>
  <si>
    <t>tSA/ano</t>
  </si>
  <si>
    <t>nº de animais</t>
  </si>
  <si>
    <t>Sistematização de informação relativa às condições/ condições específicas</t>
  </si>
  <si>
    <t>Sistematização de informação relativa às condições/ condições específicas no que se refere a gestão de recursos</t>
  </si>
  <si>
    <t>Sistematização de informação relativa às condições/ condições específicas relativas a emissões para o ar</t>
  </si>
  <si>
    <t>Sistematização de informação relativa às condições/ condições específicas relativas a produção de biogás</t>
  </si>
  <si>
    <t>Sistematização de informação relativa às condições/ condições específicas relativas a emissões de água</t>
  </si>
  <si>
    <t>Sistematização de informação relativa às condições/ condições específicas relativas a ruido</t>
  </si>
  <si>
    <t xml:space="preserve">Sistematização de informação relativa às condições/ condições específicas relativas a resíduos </t>
  </si>
  <si>
    <r>
      <t>Condição do</t>
    </r>
    <r>
      <rPr>
        <b/>
        <sz val="9"/>
        <color rgb="FF000000"/>
        <rFont val="Corbel"/>
        <family val="2"/>
      </rPr>
      <t xml:space="preserve"> ponto 2.2.1.4 da LA</t>
    </r>
    <r>
      <rPr>
        <b/>
        <sz val="9"/>
        <color theme="1"/>
        <rFont val="Calibri"/>
        <family val="2"/>
      </rPr>
      <t>:</t>
    </r>
    <r>
      <rPr>
        <sz val="9"/>
        <color theme="1"/>
        <rFont val="Calibri"/>
        <family val="2"/>
      </rPr>
      <t xml:space="preserve"> “O autocontrolo da emissão de poluentes deverá ser efetuado de acordo com o especificado nos Quadros 8 a 18 e demais condições estabelecidas neste ponto da licença, não devendo nenhum parâmetro de emissão exceder os valores limite de emissão (VLE).”</t>
    </r>
  </si>
  <si>
    <r>
      <t>Fonte:</t>
    </r>
    <r>
      <rPr>
        <sz val="9"/>
        <color rgb="FF000000"/>
        <rFont val="Corbel"/>
        <family val="2"/>
      </rPr>
      <t xml:space="preserve"> FF1 -Forno da F2  </t>
    </r>
  </si>
  <si>
    <r>
      <t>Parâmetros:</t>
    </r>
    <r>
      <rPr>
        <sz val="9"/>
        <color rgb="FF000000"/>
        <rFont val="Corbel"/>
        <family val="2"/>
      </rPr>
      <t xml:space="preserve"> SO2, pts, NOx, Compostos inorgânicos fluorados, Compostos inorgânicos clorados, COV</t>
    </r>
  </si>
  <si>
    <r>
      <t xml:space="preserve">SO2, pts, NOx, Compostos inorgânicos clorados, COV: </t>
    </r>
    <r>
      <rPr>
        <sz val="9"/>
        <color theme="1"/>
        <rFont val="Arial"/>
        <family val="2"/>
      </rPr>
      <t>1 vez de três em três anos</t>
    </r>
  </si>
  <si>
    <r>
      <t xml:space="preserve">Compostos inorgânicos fluorados: </t>
    </r>
    <r>
      <rPr>
        <sz val="9"/>
        <color rgb="FF000000"/>
        <rFont val="Arial"/>
        <family val="2"/>
      </rPr>
      <t>2 vezes por ano</t>
    </r>
  </si>
  <si>
    <t>Caudal seco (Nm3/h)</t>
  </si>
  <si>
    <t>Datas da 1.ª monitorização (dd/mm/aaaa)</t>
  </si>
  <si>
    <t>Datas da 2.ª monitorização (dd/mm/aaaa)</t>
  </si>
  <si>
    <t>Datas da 3.ª monitorização (dd/mm/aaaa)</t>
  </si>
  <si>
    <t>Datas da 4.ª monitorização (dd/mm/aaaa)</t>
  </si>
  <si>
    <t>√ Alterações na formatação e fórmulas das folhas "Ar - Fontes Pontuais_FFx" (apenas com implicações ao nível automático da validação de cumprimento de VLE e formatação oxigénio de referência quando "tal qual"</t>
  </si>
  <si>
    <t>√ Alterações na formula de calculo de emissões decorrentes da produção de suinos</t>
  </si>
  <si>
    <t>√ Correção de erro no cálculo das emissões difusas (suínos)</t>
  </si>
  <si>
    <t>√ Alterada Tabela GR4.1:Produtos -  alterada a descrição da tabela para "Quantidade efetivada "</t>
  </si>
  <si>
    <t xml:space="preserve">√ Corrigido -  Existem instalações em que possuem muitos parâmetros com monitorizações em dias consecutivos, pelo que a 1ª data de monitorização pode corresponder a diferentes dias, existindo caudais secos e O2 e velocidades de escoamento diferentes….pelo que existe a necessidade de repetir as colunas da 1ª data de monitorização várias vezes…a solução seria introduzir a coluna do caudal seco e do o2 medido ao lado de cada valor de concentração medido…. </t>
  </si>
  <si>
    <t>Sistematização de informação relativa às condições / condições especificas relativas a emissões para o ar (exemplo):</t>
  </si>
  <si>
    <t>Numeração da Condição</t>
  </si>
  <si>
    <t>[prazo para dar cumprimento à condição - deve ser colocada a frequência de monitorização,que varia em função do parâmetro]</t>
  </si>
  <si>
    <t xml:space="preserve">É apresentada a informação solicitada no ponto 6.2 em articulação com a condição do ponto 2.2.1.4 da LA: </t>
  </si>
  <si>
    <t xml:space="preserve">* folhas em excel “Ar - Fontes Pontuais_FF1 “ a “Ar - Fontes Pontuais_FF 14“ preenchidas </t>
  </si>
  <si>
    <r>
      <t xml:space="preserve">* Anexo 1 do RAA – xxxx </t>
    </r>
    <r>
      <rPr>
        <b/>
        <sz val="9"/>
        <color rgb="FF7F7F7F"/>
        <rFont val="Corbel"/>
        <family val="2"/>
      </rPr>
      <t>[caso exista a necessidade de apresentar outra informação que não esteja nos quadros do modelo de RAA em excel e que o operador opte por apresentar em documento à parte]</t>
    </r>
  </si>
  <si>
    <r>
      <t xml:space="preserve">* Anexo 2 do RAA – </t>
    </r>
    <r>
      <rPr>
        <sz val="9"/>
        <color rgb="FF000000"/>
        <rFont val="Corbel"/>
        <family val="2"/>
      </rPr>
      <t>xxxx</t>
    </r>
  </si>
  <si>
    <r>
      <t xml:space="preserve">√ </t>
    </r>
    <r>
      <rPr>
        <sz val="11"/>
        <color theme="9" tint="-0.249977111117893"/>
        <rFont val="Calibri"/>
        <family val="2"/>
      </rPr>
      <t>A sistematização das condições devem estar integralmente identificadas no quadro da "Sistematização de informação relativa às condições / condições especificas"- Com identificação das evidências de cumprimento associadas, se as evidências se encontrarem espelhadas nos quadros constantes do modelo de RAA, deve ser feita referência aos mesmos.</t>
    </r>
    <r>
      <rPr>
        <sz val="11"/>
        <color theme="9" tint="-0.249977111117893"/>
        <rFont val="Corbel"/>
        <family val="2"/>
      </rPr>
      <t> Alterada a designação da tabela seguinte de "Sistematização de informação relativa a outras condições / condições especificas..." para "Sistematização de informação relativa às condições / condições especificas..."</t>
    </r>
  </si>
  <si>
    <t>1. Objetivo do documento</t>
  </si>
  <si>
    <t>2. Preenchimento de dados</t>
  </si>
  <si>
    <r>
      <rPr>
        <b/>
        <sz val="11"/>
        <color theme="1"/>
        <rFont val="Corbel"/>
        <family val="2"/>
        <scheme val="minor"/>
      </rPr>
      <t>2.1.</t>
    </r>
    <r>
      <rPr>
        <sz val="11"/>
        <color theme="1"/>
        <rFont val="Corbel"/>
        <family val="2"/>
        <scheme val="minor"/>
      </rPr>
      <t xml:space="preserve"> Devem ser preenchidos todos os tópicos que respeitem a LA/TUA da instalação em análise.</t>
    </r>
  </si>
  <si>
    <r>
      <rPr>
        <b/>
        <sz val="11"/>
        <color theme="1"/>
        <rFont val="Corbel"/>
        <family val="2"/>
        <scheme val="minor"/>
      </rPr>
      <t>2.3.</t>
    </r>
    <r>
      <rPr>
        <sz val="11"/>
        <color theme="1"/>
        <rFont val="Corbel"/>
        <family val="2"/>
        <scheme val="minor"/>
      </rPr>
      <t xml:space="preserve"> A unidades devem estar de acordo com o solicitado na LA/TUA.</t>
    </r>
  </si>
  <si>
    <r>
      <rPr>
        <b/>
        <sz val="11"/>
        <color theme="1"/>
        <rFont val="Corbel"/>
        <family val="2"/>
        <scheme val="minor"/>
      </rPr>
      <t>2.4.</t>
    </r>
    <r>
      <rPr>
        <sz val="11"/>
        <color theme="1"/>
        <rFont val="Corbel"/>
        <family val="2"/>
        <scheme val="minor"/>
      </rPr>
      <t xml:space="preserve"> Sempre que seja necessário uma tabela adicional copie toda a folha e insira uma nova folha</t>
    </r>
  </si>
  <si>
    <r>
      <rPr>
        <b/>
        <sz val="11"/>
        <color theme="1"/>
        <rFont val="Corbel"/>
        <family val="2"/>
        <scheme val="minor"/>
      </rPr>
      <t>2.5.</t>
    </r>
    <r>
      <rPr>
        <sz val="11"/>
        <color theme="1"/>
        <rFont val="Corbel"/>
        <family val="2"/>
        <scheme val="minor"/>
      </rPr>
      <t xml:space="preserve"> As células entre os tópicos que não são preenchidos não devem ser apagadas pois contêm fórmulas para cálculos auxiliares.</t>
    </r>
  </si>
  <si>
    <r>
      <rPr>
        <b/>
        <sz val="11"/>
        <color theme="1"/>
        <rFont val="Corbel"/>
        <family val="2"/>
        <scheme val="minor"/>
      </rPr>
      <t xml:space="preserve">2.6. </t>
    </r>
    <r>
      <rPr>
        <sz val="11"/>
        <color theme="1"/>
        <rFont val="Corbel"/>
        <family val="2"/>
        <scheme val="minor"/>
      </rPr>
      <t>Uma vez que existem muitos cálculos automáticos ao longo da folha não devem ser eliminadas linhas nem tabelas não usadas.</t>
    </r>
  </si>
  <si>
    <t>3. Informação adicional</t>
  </si>
  <si>
    <r>
      <rPr>
        <b/>
        <sz val="11"/>
        <color theme="1"/>
        <rFont val="Corbel"/>
        <family val="2"/>
        <scheme val="minor"/>
      </rPr>
      <t xml:space="preserve">3.1. </t>
    </r>
    <r>
      <rPr>
        <sz val="11"/>
        <color theme="1"/>
        <rFont val="Corbel"/>
        <family val="2"/>
        <scheme val="minor"/>
      </rPr>
      <t>O tópico referente a &lt;</t>
    </r>
    <r>
      <rPr>
        <i/>
        <sz val="11"/>
        <color theme="1"/>
        <rFont val="Corbel"/>
        <family val="2"/>
        <scheme val="minor"/>
      </rPr>
      <t>Sistematização de informação relativa a outras condições</t>
    </r>
    <r>
      <rPr>
        <sz val="11"/>
        <color theme="1"/>
        <rFont val="Corbel"/>
        <family val="2"/>
        <scheme val="minor"/>
      </rPr>
      <t>&gt; permite acrescentar dados que sejam relevantes e que não estejam previstos nas tabelas de cada separador.</t>
    </r>
  </si>
  <si>
    <r>
      <rPr>
        <b/>
        <sz val="11"/>
        <color theme="1"/>
        <rFont val="Corbel"/>
        <family val="2"/>
        <scheme val="minor"/>
      </rPr>
      <t>3.2.</t>
    </r>
    <r>
      <rPr>
        <sz val="11"/>
        <color theme="1"/>
        <rFont val="Corbel"/>
        <family val="2"/>
        <scheme val="minor"/>
      </rPr>
      <t xml:space="preserve"> Se aplicável, devem ser anexadas as informações metereológicas ou condições topográficas ou outros anexos que digam respeito ao cumprimento de condições impostas na LA/TUA.</t>
    </r>
  </si>
  <si>
    <r>
      <rPr>
        <b/>
        <sz val="11"/>
        <color theme="1"/>
        <rFont val="Corbel"/>
        <family val="2"/>
        <scheme val="minor"/>
      </rPr>
      <t>3.3.</t>
    </r>
    <r>
      <rPr>
        <sz val="11"/>
        <color theme="1"/>
        <rFont val="Corbel"/>
        <family val="2"/>
        <scheme val="minor"/>
      </rPr>
      <t xml:space="preserve"> É possível copiar folhas inteiras quando necessário (p.e. para introdução de um maior número de fontes pontuais e de pontos de emissão para a água - clicando  em cima do nome da folha pretendida e selecionando "Mover ou Copiar"). Não esquecer renomear a folha introduzida.</t>
    </r>
  </si>
  <si>
    <t>Nota: o n.º de horas a identificar deve contemplar descriminadas todas as atividades autorizadas.</t>
  </si>
  <si>
    <t>.12.</t>
  </si>
  <si>
    <t>Obrigações de comunicação</t>
  </si>
  <si>
    <t>√ Acrescentado campo para assinatura do operador (elaboração/revisão interna/…/data) - separador "Atividade"</t>
  </si>
  <si>
    <t>√ Revisão do Separador "Autoavaliação" - retirado "cumpre parcialmente" nos diferentes descritores</t>
  </si>
  <si>
    <r>
      <t>6.</t>
    </r>
    <r>
      <rPr>
        <b/>
        <sz val="7"/>
        <rFont val="Times New Roman"/>
        <family val="1"/>
      </rPr>
      <t>     </t>
    </r>
    <r>
      <rPr>
        <b/>
        <sz val="11"/>
        <rFont val="Calibri"/>
        <family val="2"/>
      </rPr>
      <t>Versão 6 para versão 7:</t>
    </r>
  </si>
  <si>
    <t>Alacloro</t>
  </si>
  <si>
    <t>Amianto/ Asbestos</t>
  </si>
  <si>
    <t>Azinfos-etilo</t>
  </si>
  <si>
    <t>Azinfós metilo</t>
  </si>
  <si>
    <r>
      <t xml:space="preserve">Azoto total (N </t>
    </r>
    <r>
      <rPr>
        <vertAlign val="subscript"/>
        <sz val="10"/>
        <rFont val="Arial"/>
        <family val="2"/>
      </rPr>
      <t>total</t>
    </r>
    <r>
      <rPr>
        <sz val="10"/>
        <rFont val="Arial"/>
        <family val="2"/>
      </rPr>
      <t>)</t>
    </r>
  </si>
  <si>
    <t>Bentazona</t>
  </si>
  <si>
    <t>CFCs (Clorofluoro carbonetos)</t>
  </si>
  <si>
    <t>Clordecona</t>
  </si>
  <si>
    <t>Clorfenvinfos</t>
  </si>
  <si>
    <t>Clorpirifos</t>
  </si>
  <si>
    <t>Cobalto expresso como Co.</t>
  </si>
  <si>
    <t>1,2 Dicloroetano (DCE)</t>
  </si>
  <si>
    <t>Diclorvos</t>
  </si>
  <si>
    <t>Dimetoato</t>
  </si>
  <si>
    <t>MCPA</t>
  </si>
  <si>
    <t>Mecoprope</t>
  </si>
  <si>
    <t>Triclorobenzenos (TCBs)</t>
  </si>
  <si>
    <t>Tetraclorometano (TCM)</t>
  </si>
  <si>
    <t>Ometoato</t>
  </si>
  <si>
    <t>Pentaclorofenol (PCF ou PCP)</t>
  </si>
  <si>
    <t>Tetracloroetileno (percloretileno PER)</t>
  </si>
  <si>
    <t>BTEX (soma de Benzeno, Tolueno, Etilbenzeno e Xilenos)</t>
  </si>
  <si>
    <t>√ Corrigida listagem de poluentes - tinha nomes em ingles e em duplicado</t>
  </si>
  <si>
    <t>&lt;Escrever nome da Instalação&gt; + &lt;Código APA da instalação&gt;</t>
  </si>
  <si>
    <t>√ Acrescentado o código APA da instalação junto do nome da mesma, na identificação</t>
  </si>
  <si>
    <t>PontuaisAr1</t>
  </si>
  <si>
    <t>PontuaisAr2</t>
  </si>
  <si>
    <t>PontuaisAr3</t>
  </si>
  <si>
    <t>PontuaisAr4</t>
  </si>
  <si>
    <t>PontuaisAr5</t>
  </si>
  <si>
    <t>PontuaisAr6</t>
  </si>
  <si>
    <t>PontuaisAr7</t>
  </si>
  <si>
    <t>PontuaisAr8</t>
  </si>
  <si>
    <t>PontuaisAr9</t>
  </si>
  <si>
    <t>PontuaisAr10</t>
  </si>
  <si>
    <r>
      <t xml:space="preserve">Para obter a quantidade total de poluentes provenientes de fontes pontuais a inserir no quadro "Tem emissões provenientes de fontes pontuais (chaminés)?" deverá somar as emissões provenientes das diversas fontes existentes no estabelecimento. </t>
    </r>
    <r>
      <rPr>
        <b/>
        <sz val="11"/>
        <color theme="5" tint="-0.249977111117893"/>
        <rFont val="Corbel"/>
        <family val="2"/>
        <scheme val="minor"/>
      </rPr>
      <t>No entanto não deverá somar o mesmo poluente proveniente de uma mesma fonte, em que apenas alterou a forma de cálculo utilizada</t>
    </r>
    <r>
      <rPr>
        <sz val="11"/>
        <rFont val="Corbel"/>
        <family val="2"/>
        <scheme val="minor"/>
      </rPr>
      <t xml:space="preserve"> (ex. O SO2 emitido pela fonte FFx é monitorizado em continuo e existem monitorizações pontuais na mesma fonte - neste caso apenas se deve considerar o SO2 calculado tendo por base os valores da monitorização em continuo para a fonte FFx.).
</t>
    </r>
    <r>
      <rPr>
        <u/>
        <sz val="11"/>
        <rFont val="Corbel"/>
        <family val="2"/>
        <scheme val="minor"/>
      </rPr>
      <t>Caso necessite adicionar colunas não se esqueça de verificar se as fórmulas da coluna C, que somam os valores, continuam corretas</t>
    </r>
    <r>
      <rPr>
        <sz val="11"/>
        <rFont val="Corbel"/>
        <family val="2"/>
        <scheme val="minor"/>
      </rPr>
      <t>.</t>
    </r>
    <r>
      <rPr>
        <b/>
        <sz val="11"/>
        <color theme="5" tint="-0.249977111117893"/>
        <rFont val="Corbel"/>
        <family val="2"/>
        <scheme val="minor"/>
      </rPr>
      <t xml:space="preserve">
</t>
    </r>
  </si>
  <si>
    <t>Emissões de Fontes convencionais</t>
  </si>
  <si>
    <t>Emissões Monitorização em Contínuo</t>
  </si>
  <si>
    <t>√ Acrescentados quadros para totalização de emissões a declarar no PRTR</t>
  </si>
  <si>
    <r>
      <t xml:space="preserve">Para obter a quantidade total de poluentes  a inserir no quadro "Tem emissões diretas para meio hídrico?" deverá somar as emissões  que são enviadas diretamente para o meio. </t>
    </r>
    <r>
      <rPr>
        <b/>
        <sz val="11"/>
        <color theme="5" tint="-0.249977111117893"/>
        <rFont val="Corbel"/>
        <family val="2"/>
        <scheme val="minor"/>
      </rPr>
      <t>No entanto não deverá somar o mesmo poluente de uma mesma fonte, em que apenas alterou a forma de cálculo utilizada</t>
    </r>
    <r>
      <rPr>
        <sz val="11"/>
        <rFont val="Corbel"/>
        <family val="2"/>
        <scheme val="minor"/>
      </rPr>
      <t xml:space="preserve">.
</t>
    </r>
    <r>
      <rPr>
        <u/>
        <sz val="11"/>
        <rFont val="Corbel"/>
        <family val="2"/>
        <scheme val="minor"/>
      </rPr>
      <t>Caso necessite adicionar colunas não se esqueça de verificar se as fórmulas da coluna C, que somam os valores, continuam corretas</t>
    </r>
    <r>
      <rPr>
        <sz val="11"/>
        <rFont val="Corbel"/>
        <family val="2"/>
        <scheme val="minor"/>
      </rPr>
      <t>.</t>
    </r>
    <r>
      <rPr>
        <b/>
        <sz val="11"/>
        <color theme="5" tint="-0.249977111117893"/>
        <rFont val="Corbel"/>
        <family val="2"/>
        <scheme val="minor"/>
      </rPr>
      <t xml:space="preserve">
</t>
    </r>
  </si>
  <si>
    <t>PRTR</t>
  </si>
  <si>
    <t>Quantidade total de poluentes enviados diretamente para o meio (Água)</t>
  </si>
  <si>
    <t>Quantidade total de poluentes enviados para ETAR externa (Água)</t>
  </si>
  <si>
    <t>Quantidade total de poluentes provenientes de fontes pontuais (Ar)</t>
  </si>
  <si>
    <r>
      <rPr>
        <sz val="10"/>
        <rFont val="Corbel"/>
        <family val="2"/>
        <scheme val="major"/>
      </rPr>
      <t>Nome/Assinatura do Responsável Técnico pela elaboração do RAA:</t>
    </r>
    <r>
      <rPr>
        <sz val="10"/>
        <color rgb="FFFF0000"/>
        <rFont val="Corbel"/>
        <family val="2"/>
        <scheme val="major"/>
      </rPr>
      <t xml:space="preserve">
</t>
    </r>
    <r>
      <rPr>
        <sz val="10"/>
        <color theme="0" tint="-0.34998626667073579"/>
        <rFont val="Corbel"/>
        <family val="2"/>
        <scheme val="major"/>
      </rPr>
      <t>&lt;Nome/assinatura&gt;</t>
    </r>
    <r>
      <rPr>
        <sz val="10"/>
        <color rgb="FFFF0000"/>
        <rFont val="Corbel"/>
        <family val="2"/>
        <scheme val="major"/>
      </rPr>
      <t xml:space="preserve">
</t>
    </r>
  </si>
  <si>
    <r>
      <rPr>
        <sz val="10"/>
        <rFont val="Corbel"/>
        <family val="2"/>
        <scheme val="major"/>
      </rPr>
      <t>Nome/Assinatura do Representante (Operador) :</t>
    </r>
    <r>
      <rPr>
        <sz val="10"/>
        <color rgb="FFFF0000"/>
        <rFont val="Corbel"/>
        <family val="2"/>
        <scheme val="major"/>
      </rPr>
      <t xml:space="preserve">
</t>
    </r>
    <r>
      <rPr>
        <sz val="10"/>
        <color theme="0" tint="-0.34998626667073579"/>
        <rFont val="Corbel"/>
        <family val="2"/>
        <scheme val="major"/>
      </rPr>
      <t>&lt;Nome/assinatura&gt;</t>
    </r>
    <r>
      <rPr>
        <sz val="10"/>
        <color rgb="FFFF0000"/>
        <rFont val="Corbel"/>
        <family val="2"/>
        <scheme val="major"/>
      </rPr>
      <t xml:space="preserve">
</t>
    </r>
  </si>
  <si>
    <r>
      <rPr>
        <sz val="10"/>
        <rFont val="Corbel"/>
        <family val="2"/>
        <scheme val="major"/>
      </rPr>
      <t>Data de elaboração do RAA:</t>
    </r>
    <r>
      <rPr>
        <sz val="10"/>
        <color rgb="FFFF0000"/>
        <rFont val="Corbel"/>
        <family val="2"/>
        <scheme val="major"/>
      </rPr>
      <t xml:space="preserve">
</t>
    </r>
    <r>
      <rPr>
        <sz val="10"/>
        <color theme="0" tint="-0.34998626667073579"/>
        <rFont val="Corbel"/>
        <family val="2"/>
        <scheme val="major"/>
      </rPr>
      <t>&lt;data&gt;</t>
    </r>
  </si>
  <si>
    <r>
      <rPr>
        <sz val="10"/>
        <rFont val="Corbel"/>
        <family val="2"/>
        <scheme val="major"/>
      </rPr>
      <t>Data(s) de revisão interna do RAA:</t>
    </r>
    <r>
      <rPr>
        <sz val="10"/>
        <color rgb="FFFF0000"/>
        <rFont val="Corbel"/>
        <family val="2"/>
        <scheme val="major"/>
      </rPr>
      <t xml:space="preserve">
</t>
    </r>
    <r>
      <rPr>
        <sz val="10"/>
        <color theme="0" tint="-0.34998626667073579"/>
        <rFont val="Corbel"/>
        <family val="2"/>
        <scheme val="major"/>
      </rPr>
      <t>&lt;data&gt;
&lt;data&gt;</t>
    </r>
  </si>
  <si>
    <t>ED1</t>
  </si>
  <si>
    <t>EC1</t>
  </si>
  <si>
    <t>EC2</t>
  </si>
  <si>
    <t>EC3</t>
  </si>
  <si>
    <t>EC4</t>
  </si>
  <si>
    <t>EC5</t>
  </si>
  <si>
    <t>EC6</t>
  </si>
  <si>
    <t>EC7</t>
  </si>
  <si>
    <t>EC8</t>
  </si>
  <si>
    <t>EC9</t>
  </si>
  <si>
    <t>EC10</t>
  </si>
  <si>
    <r>
      <t xml:space="preserve">Para obter a quantidade total de poluentes a inserir no quadro "Envia águas residuais industriais para ETAR externa?" deverá somar as emissões provenientes das diversas fontes existentes no estabelecimento e que são enviadas para ETAR externa (normalmente coletor ETAR municipal). </t>
    </r>
    <r>
      <rPr>
        <b/>
        <sz val="11"/>
        <color theme="5" tint="-0.249977111117893"/>
        <rFont val="Corbel"/>
        <family val="2"/>
        <scheme val="minor"/>
      </rPr>
      <t>No entanto não deverá somar o mesmo poluente proveniente de uma mesma fonte, em que apenas alterou a forma de cálculo utilizada</t>
    </r>
    <r>
      <rPr>
        <sz val="11"/>
        <rFont val="Corbel"/>
        <family val="2"/>
        <scheme val="minor"/>
      </rPr>
      <t xml:space="preserve">.
</t>
    </r>
    <r>
      <rPr>
        <u/>
        <sz val="11"/>
        <rFont val="Corbel"/>
        <family val="2"/>
        <scheme val="minor"/>
      </rPr>
      <t>Caso necessite adicionar colunas não se esqueça de verificar se as fórmulas da coluna C, que somam os valores, continuam corretas</t>
    </r>
    <r>
      <rPr>
        <sz val="11"/>
        <rFont val="Corbel"/>
        <family val="2"/>
        <scheme val="minor"/>
      </rPr>
      <t>.</t>
    </r>
    <r>
      <rPr>
        <b/>
        <sz val="11"/>
        <color theme="5" tint="-0.249977111117893"/>
        <rFont val="Corbel"/>
        <family val="2"/>
        <scheme val="minor"/>
      </rPr>
      <t xml:space="preserve">
</t>
    </r>
  </si>
  <si>
    <t>Ar - Equipamentos convencionais</t>
  </si>
  <si>
    <t>Combustivel</t>
  </si>
  <si>
    <t>Tipo Equipamento</t>
  </si>
  <si>
    <t>Poluente</t>
  </si>
  <si>
    <t>Potencia Maior50</t>
  </si>
  <si>
    <t>Potencia Menor50</t>
  </si>
  <si>
    <t>Fator Oxidacao</t>
  </si>
  <si>
    <t>Fator Emissão</t>
  </si>
  <si>
    <t>Unidade Fator</t>
  </si>
  <si>
    <t>Caldeira de Combustão</t>
  </si>
  <si>
    <t>Kg/Gj</t>
  </si>
  <si>
    <t>Fuelóleo</t>
  </si>
  <si>
    <t>Gasóleo / Diesel</t>
  </si>
  <si>
    <t>Coque de Carvão</t>
  </si>
  <si>
    <t>Carvão Betuminoso</t>
  </si>
  <si>
    <t>Biomassa (madeira)</t>
  </si>
  <si>
    <t>Outra Biomassa Primária Sólida</t>
  </si>
  <si>
    <t>Biodiesel</t>
  </si>
  <si>
    <t>Gasolina</t>
  </si>
  <si>
    <t>Motor de Combustão </t>
  </si>
  <si>
    <t>Turbina de Combustão</t>
  </si>
  <si>
    <t>Gás de Petróleo Liquefeito (GPL)</t>
  </si>
  <si>
    <t>Compostos Orgânicos Voláteis Não Metânicos (COVNM)</t>
  </si>
  <si>
    <t>Gj/Nm3</t>
  </si>
  <si>
    <t>Óxido Nitroso (N2O)</t>
  </si>
  <si>
    <t>Óxidos de Azoto (NOx/NO2)</t>
  </si>
  <si>
    <t>Óxidos de Enxofre (SOx/SO2)</t>
  </si>
  <si>
    <t>Combustível para motor (gasolina)</t>
  </si>
  <si>
    <t>Gases de Aterro/ Lamas de depuração e outros biogases</t>
  </si>
  <si>
    <t>Madeira / Resíduos de Madeira</t>
  </si>
  <si>
    <t>Partículas (PTS/PM10)</t>
  </si>
  <si>
    <t>PCDD + PCDF (Dioxinas + Furanos)</t>
  </si>
  <si>
    <t>PCI e teor e Retenção S</t>
  </si>
  <si>
    <t>Combustível</t>
  </si>
  <si>
    <t>PCI do combustível</t>
  </si>
  <si>
    <t>Unidades PCI</t>
  </si>
  <si>
    <t>Coeficiente de teor de enxofre</t>
  </si>
  <si>
    <t>Coeficiente de retenção de enxofre</t>
  </si>
  <si>
    <t>GJ/ton</t>
  </si>
  <si>
    <r>
      <t>GJ/Nm</t>
    </r>
    <r>
      <rPr>
        <vertAlign val="superscript"/>
        <sz val="9"/>
        <color rgb="FF000000"/>
        <rFont val="Arial"/>
        <family val="2"/>
      </rPr>
      <t>3</t>
    </r>
    <r>
      <rPr>
        <sz val="9"/>
        <color rgb="FF000000"/>
        <rFont val="Arial"/>
        <family val="2"/>
      </rPr>
      <t xml:space="preserve"> </t>
    </r>
  </si>
  <si>
    <t>Potencia maior que 50?</t>
  </si>
  <si>
    <t>&lt;Selecione&gt;</t>
  </si>
  <si>
    <t>Identificação do equipamento</t>
  </si>
  <si>
    <t>Tipo de equipamento</t>
  </si>
  <si>
    <t>Tipo de combustivel utilizado</t>
  </si>
  <si>
    <t>Equipamento com potencia térmica superior a 50 MW?</t>
  </si>
  <si>
    <r>
      <t>Quantidade de combustivel em toneladas (exceto Gás Natural em m</t>
    </r>
    <r>
      <rPr>
        <b/>
        <vertAlign val="superscript"/>
        <sz val="11"/>
        <color theme="4" tint="-0.249977111117893"/>
        <rFont val="Corbel"/>
        <family val="2"/>
        <scheme val="minor"/>
      </rPr>
      <t>3</t>
    </r>
    <r>
      <rPr>
        <b/>
        <sz val="11"/>
        <color theme="4" tint="-0.249977111117893"/>
        <rFont val="Corbel"/>
        <family val="2"/>
        <scheme val="minor"/>
      </rPr>
      <t>)</t>
    </r>
  </si>
  <si>
    <t>PCI (caso deseje usar valor personalizado)</t>
  </si>
  <si>
    <t>PCI (usado no cálculo)</t>
  </si>
  <si>
    <t>Teor de Enxofre</t>
  </si>
  <si>
    <t>Teor de retenção em Cinzas</t>
  </si>
  <si>
    <t>Poluentes</t>
  </si>
  <si>
    <t>TOTAL ANUAL kg/ano</t>
  </si>
  <si>
    <t>kg/ano</t>
  </si>
  <si>
    <t>√ Acrescentado quadro para calcular as emissões provenientes da combustão de combustiveis convencionais em equipamentos convencionais</t>
  </si>
  <si>
    <r>
      <t>m</t>
    </r>
    <r>
      <rPr>
        <b/>
        <vertAlign val="superscript"/>
        <sz val="11.5"/>
        <color theme="1" tint="0.24994659260841701"/>
        <rFont val="Corbel"/>
        <family val="2"/>
        <scheme val="major"/>
      </rPr>
      <t>3</t>
    </r>
  </si>
  <si>
    <t>Capacidade nominal autorizada</t>
  </si>
  <si>
    <t>% de substituição de resíduos</t>
  </si>
  <si>
    <t>Acidente reportado tb no âmbito RJPAG</t>
  </si>
  <si>
    <t xml:space="preserve">Foi feita comunicação do acidente também no âmbito do RPAG? 
(Sim /Não)
</t>
  </si>
  <si>
    <r>
      <t xml:space="preserve">Produto / Consumo
</t>
    </r>
    <r>
      <rPr>
        <sz val="10"/>
        <color theme="1" tint="0.34998626667073579"/>
        <rFont val="Corbel"/>
        <family val="2"/>
        <scheme val="major"/>
      </rPr>
      <t>(ou o que caracteriza a categoria PCIP)</t>
    </r>
  </si>
  <si>
    <t>Para a categoria 6.6b e 6.6c deve ter em consideração a Tabela Ar.4: Emissões provenientes de suiniculturas (categorias 6.6b e 6.6c)</t>
  </si>
  <si>
    <t>Não cumpre  pelo menos uma das condições impostas</t>
  </si>
  <si>
    <t>Cumpre  integralmente as condições impostas</t>
  </si>
  <si>
    <t>Cumpre  integralmente as condições impostas (condições sem valor limite associado)</t>
  </si>
  <si>
    <t>Cumpridos integralmente  os valores limite</t>
  </si>
  <si>
    <t>Cumpridos integralmente os valores limite</t>
  </si>
  <si>
    <t>Cumpridos integralmente os VLE /valores máximos admissíveis</t>
  </si>
  <si>
    <t>Cumpre integralmente as condições impostas  (condições sem valor limite associado)</t>
  </si>
  <si>
    <t>Cumpre integralmente as condições impostas (condições sem valor limite associado)</t>
  </si>
  <si>
    <t>Cumpre integralmente os valores de consumo associados</t>
  </si>
  <si>
    <t>Cumpre integralmente os valores limite</t>
  </si>
  <si>
    <t>Cumpre integralmente os valores limite de emissão aplicáveis</t>
  </si>
  <si>
    <t>Cumpre integralmente as condicionantes (para as quais não existe um valor limite ou valor de consumo associado)</t>
  </si>
  <si>
    <t>&lt;descriminar resumidamente detalhes dos incumprimentos&gt;</t>
  </si>
  <si>
    <t>Não cumpre  pelo menos uma das condições impostas  (condições sem valor limite associado)</t>
  </si>
  <si>
    <t>Cumpre  integralmente as condições impostas  (condições sem valor limite associado)</t>
  </si>
  <si>
    <t>Cumpridos  integralmente os valores limite</t>
  </si>
  <si>
    <r>
      <t xml:space="preserve">1.2. </t>
    </r>
    <r>
      <rPr>
        <sz val="11"/>
        <color theme="1"/>
        <rFont val="Corbel"/>
        <family val="2"/>
        <scheme val="minor"/>
      </rPr>
      <t xml:space="preserve">Nas referidas condições incluem-se as </t>
    </r>
    <r>
      <rPr>
        <u/>
        <sz val="11"/>
        <color theme="1"/>
        <rFont val="Corbel"/>
        <family val="2"/>
        <scheme val="minor"/>
      </rPr>
      <t>condições impostas nas LA/ TUA</t>
    </r>
    <r>
      <rPr>
        <sz val="11"/>
        <color theme="1"/>
        <rFont val="Corbel"/>
        <family val="2"/>
        <scheme val="minor"/>
      </rPr>
      <t xml:space="preserve">, para as  atividades abrangidas pelo Capítulo II  do Decreto-Lei n.º 127/2013, o diploma REI (categorias de atividades PCIP identificadas no Anexo I do REI) </t>
    </r>
    <r>
      <rPr>
        <u/>
        <sz val="11"/>
        <color theme="1"/>
        <rFont val="Corbel"/>
        <family val="2"/>
        <scheme val="minor"/>
      </rPr>
      <t xml:space="preserve"> e também noutros regimes específicos</t>
    </r>
    <r>
      <rPr>
        <sz val="11"/>
        <color theme="1"/>
        <rFont val="Corbel"/>
        <family val="2"/>
        <scheme val="minor"/>
      </rPr>
      <t xml:space="preserve"> </t>
    </r>
    <r>
      <rPr>
        <u/>
        <sz val="11"/>
        <color theme="1"/>
        <rFont val="Corbel"/>
        <family val="2"/>
        <scheme val="minor"/>
      </rPr>
      <t>que implique demonstração do cumprimento de condições em sede de RAA</t>
    </r>
    <r>
      <rPr>
        <sz val="11"/>
        <color theme="1"/>
        <rFont val="Corbel"/>
        <family val="2"/>
        <scheme val="minor"/>
      </rPr>
      <t>:
- as abrangidas noutros capítulos do REI, nomeadamente nos Capítulos III a VI, como é o caso das atividades de coincineração/incineração – categoria PCIP 5.2a/5.2b, abrangidas também pelo capítulo IV do REI - e onde se encontram definidas as % de substituição de resíduos autorizadas;
- noutros regimes de licenciamento específicos como é o caso das atividades de deposição de resíduos em aterro – categoria PCIP 5.4, também abrangidas pelo Decreto-Lei n.º 183/2009.</t>
    </r>
  </si>
  <si>
    <r>
      <rPr>
        <b/>
        <sz val="11"/>
        <color theme="1"/>
        <rFont val="Corbel"/>
        <family val="2"/>
        <scheme val="minor"/>
      </rPr>
      <t>1.1.</t>
    </r>
    <r>
      <rPr>
        <sz val="11"/>
        <color theme="1"/>
        <rFont val="Corbel"/>
        <family val="2"/>
        <scheme val="minor"/>
      </rPr>
      <t xml:space="preserve"> O Relatório Ambiental Anual (RAA), a realizar pelo operador detentor da  Licença Ambiental (LA) ou Título Único Ambiental (TUA) - </t>
    </r>
    <r>
      <rPr>
        <u/>
        <sz val="11"/>
        <color theme="1"/>
        <rFont val="Corbel"/>
        <family val="2"/>
        <scheme val="minor"/>
      </rPr>
      <t>decisão PCIP</t>
    </r>
    <r>
      <rPr>
        <sz val="11"/>
        <color theme="1"/>
        <rFont val="Corbel"/>
        <family val="2"/>
        <scheme val="minor"/>
      </rPr>
      <t>,</t>
    </r>
    <r>
      <rPr>
        <u/>
        <sz val="11"/>
        <color theme="1"/>
        <rFont val="Corbel"/>
        <family val="2"/>
        <scheme val="minor"/>
      </rPr>
      <t xml:space="preserve"> emitida e válida</t>
    </r>
    <r>
      <rPr>
        <sz val="11"/>
        <color theme="1"/>
        <rFont val="Corbel"/>
        <family val="2"/>
        <scheme val="minor"/>
      </rPr>
      <t xml:space="preserve"> para as atividades identificadas no Anexo I do do Decreto-Lei n.º 127/2013 (diploma REI) e assume-se como o </t>
    </r>
    <r>
      <rPr>
        <u/>
        <sz val="11"/>
        <color theme="1"/>
        <rFont val="Corbel"/>
        <family val="2"/>
        <scheme val="minor"/>
      </rPr>
      <t>documento que reúne os elementos demonstrativos do cumprimento das condições impostas na decisão PCIP</t>
    </r>
    <r>
      <rPr>
        <sz val="11"/>
        <color theme="1"/>
        <rFont val="Corbel"/>
        <family val="2"/>
        <scheme val="minor"/>
      </rPr>
      <t xml:space="preserve">, com pontos de situação relativos aos diferentes descritores das referidas decisões e de acordo com o previsto no art.º 14º e 17º do Decreto-Lei n.º 127/2013, de 30 de agosto. </t>
    </r>
  </si>
  <si>
    <r>
      <t>1.3.</t>
    </r>
    <r>
      <rPr>
        <sz val="11"/>
        <color theme="1"/>
        <rFont val="Corbel"/>
        <family val="2"/>
        <scheme val="minor"/>
      </rPr>
      <t xml:space="preserve"> O RAA a elaborar pelo operador tem de incluir a respetiva resposta/informação/evidências a reportar, para cada uma das condicionantes (condições de exploração/encerramento e pós encerramento (quando aplicável) e obrigações de comunicação), nesse sentido o RAA deveria possuir idealmente a sistematização das condicionantes da respetiva LA/TUA facilitando a associação dos elementos a apresentar pelo operador e permitindo que não seja esquecida a demonstração de cumprimento de alguma das condições impostas. A elaboração do RAA pelo operador, deverá ter ainda em consideração as constatações registadas no Relatório de Verificação do ano anterior, caso existente.</t>
    </r>
  </si>
  <si>
    <t xml:space="preserve">1. Separador: Condições Operação </t>
  </si>
  <si>
    <r>
      <t>7.</t>
    </r>
    <r>
      <rPr>
        <b/>
        <sz val="7"/>
        <rFont val="Times New Roman"/>
        <family val="1"/>
      </rPr>
      <t>     </t>
    </r>
    <r>
      <rPr>
        <b/>
        <sz val="11"/>
        <rFont val="Calibri"/>
        <family val="2"/>
      </rPr>
      <t>Versão 7 para versão 8:</t>
    </r>
  </si>
  <si>
    <t>√ Clarificado o modo como são calculadas as emissões provenientes de equipamentos convencionais</t>
  </si>
  <si>
    <r>
      <t>Para obter as emissões provenientes dos equipamentos convencionais que utilizam combustiveis convencionais deve selecionar o tipo de equipamento e combustivel e indicar se o equipamento tem uma potência térmica superior a 50MW. Deve ainda inserir a quantidade de combustivel consumido (em m</t>
    </r>
    <r>
      <rPr>
        <vertAlign val="superscript"/>
        <sz val="11"/>
        <color theme="1"/>
        <rFont val="Corbel"/>
        <family val="2"/>
        <scheme val="minor"/>
      </rPr>
      <t>3</t>
    </r>
    <r>
      <rPr>
        <sz val="11"/>
        <color theme="1"/>
        <rFont val="Corbel"/>
        <family val="2"/>
        <scheme val="minor"/>
      </rPr>
      <t xml:space="preserve"> no caso de se tratar de gás natural e em toneladas para os restantes combustiveis). Sugere-se que selecione e copie as células com os valores de emissão da coluna D para a folha "PRTR" (coluna N e linha 105 e seguintes) utilizando CTRL+C para copiar seguido de  "botão direito do rato" +                   (colar valores) para evitar erros de transcrição.</t>
    </r>
  </si>
  <si>
    <t>Esta folha não pode ser desprotegida sob pena de deixar de efetuar os cálculos automáticos corretamente. 
Caso necessite adicionar mais fontes contacte IPPC@apambiente.pt ou PRTR@apambiente.pt</t>
  </si>
  <si>
    <r>
      <rPr>
        <b/>
        <sz val="11"/>
        <color theme="1"/>
        <rFont val="Corbel"/>
        <family val="2"/>
        <scheme val="minor"/>
      </rPr>
      <t>2.7.</t>
    </r>
    <r>
      <rPr>
        <sz val="11"/>
        <color theme="1"/>
        <rFont val="Corbel"/>
        <family val="2"/>
        <scheme val="minor"/>
      </rPr>
      <t xml:space="preserve"> Sempre que o valor de monitorização a reportar seja inferior a LQ ou LD, escolha a opção correspondente na coluna ao lado do valor.</t>
    </r>
  </si>
  <si>
    <t>√ Corrigido erro nas emissões para a água - os valores eram calculados erradamente quando o operador tinha volumes de descarga mensais mas não tinha monitorizações mensais (considerava zero sempre que não havia monitorização)</t>
  </si>
  <si>
    <t>Versão 8.1</t>
  </si>
  <si>
    <t>√ Corrigido erro no cálculo de emissões provenientes de equipamentos convencionais quando o operador utiliza um valor de PCI personalizado</t>
  </si>
  <si>
    <t>Versão 8.2</t>
  </si>
  <si>
    <t>√ Listagens de poluentes dos quadros PRTR corrigidas</t>
  </si>
  <si>
    <t>Parametros ar</t>
  </si>
  <si>
    <t>tabela 4.1 - adicionada descrição de preenchimento para o setor 2.6 em que a capacidade nominal da instalação corresponde ao somatório do volume das cubas de tratamento aprovadas</t>
  </si>
  <si>
    <t>13.03.2020</t>
  </si>
  <si>
    <t>16.04.2020</t>
  </si>
  <si>
    <t>09.05.2020</t>
  </si>
  <si>
    <t>xxx.2020</t>
  </si>
  <si>
    <t>Indicar a unidade, caso não conste da lista</t>
  </si>
  <si>
    <t>√ Correção das fórmulas de cálculo nas folhas ED2, ED3, ED4, ED5, ED6, ED7, ED8, ED9 e ED10</t>
  </si>
  <si>
    <t>√  Inserida definição de equipamentos convencionais</t>
  </si>
  <si>
    <r>
      <t>Quantidade efetivada  (nas unidades associadas ao referencial da capacidade nominal autorizada)
Nota: para as unidades t/d, kg/d e t/h preencher com o maior valor que foi registado em cada mês</t>
    </r>
    <r>
      <rPr>
        <b/>
        <sz val="11.5"/>
        <color theme="9" tint="-0.499984740745262"/>
        <rFont val="Corbel"/>
        <family val="2"/>
        <scheme val="minor"/>
      </rPr>
      <t>; para as unidades m</t>
    </r>
    <r>
      <rPr>
        <b/>
        <vertAlign val="superscript"/>
        <sz val="11.5"/>
        <color rgb="FFFF0000"/>
        <rFont val="Corbel"/>
        <family val="2"/>
        <scheme val="minor"/>
      </rPr>
      <t>3</t>
    </r>
    <r>
      <rPr>
        <b/>
        <sz val="11.5"/>
        <color theme="9" tint="-0.499984740745262"/>
        <rFont val="Corbel"/>
        <family val="2"/>
        <scheme val="minor"/>
      </rPr>
      <t xml:space="preserve"> nomeadamente associadas à categoria 2.6  deve ser introduzido o volume total das cubas de tratamento em cada mês)</t>
    </r>
  </si>
  <si>
    <t>Parametros Água</t>
  </si>
  <si>
    <t>Azoto total (N total)</t>
  </si>
  <si>
    <t>Bifenilos policlorados (PCB)</t>
  </si>
  <si>
    <t>Bis (2-etilhexil) Ftalato (DEHP)</t>
  </si>
  <si>
    <t>Bis(2-etil-hexil)ftalato (DEHP)</t>
  </si>
  <si>
    <t>Clorofluoro carbonetos (CFC)</t>
  </si>
  <si>
    <t>Cloro-alcanos (C10 -C 13)</t>
  </si>
  <si>
    <t>Diclorodifeniltricloroetano (DDT)</t>
  </si>
  <si>
    <t>Diurão</t>
  </si>
  <si>
    <t>Hidroclorofluorcarbonetos (HCFC)</t>
  </si>
  <si>
    <t>Hidrofluorcarbonetos (HFC)</t>
  </si>
  <si>
    <t>Fósforo total (P total)</t>
  </si>
  <si>
    <t>Isoproturão</t>
  </si>
  <si>
    <t>Particulas (PM10)</t>
  </si>
  <si>
    <t>Nonilfenol e nonilfenoletoxilato (NP/NPE)</t>
  </si>
  <si>
    <t>Tetracloroetileno (PER)</t>
  </si>
  <si>
    <t xml:space="preserve">Octilfenois e octilfenoletoxilato </t>
  </si>
  <si>
    <t>Triclorobenzenos (TCBs )</t>
  </si>
  <si>
    <t>Simazina</t>
  </si>
  <si>
    <t>Tributilestanho e seus compostos</t>
  </si>
  <si>
    <t>Triclorobenzenos (TCB)</t>
  </si>
  <si>
    <t>Trifenilestanho e seus compostos</t>
  </si>
  <si>
    <t>Trifluralina</t>
  </si>
  <si>
    <t>Emissão total anual em mg</t>
  </si>
  <si>
    <t>Emissão total anual em toneladas</t>
  </si>
  <si>
    <t>RAA</t>
  </si>
  <si>
    <t>Endrina</t>
  </si>
  <si>
    <r>
      <t>Cloroalcanos (C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 xml:space="preserve"> -C </t>
    </r>
    <r>
      <rPr>
        <vertAlign val="subscript"/>
        <sz val="10"/>
        <rFont val="Arial"/>
        <family val="2"/>
      </rPr>
      <t>13</t>
    </r>
    <r>
      <rPr>
        <sz val="10"/>
        <rFont val="Arial"/>
        <family val="2"/>
      </rPr>
      <t>)</t>
    </r>
  </si>
  <si>
    <t>Nonilfenol e nonilfenoletoxilatos (NP/NPE)</t>
  </si>
  <si>
    <t>Octilfenois e octilfenoletoxilatos</t>
  </si>
  <si>
    <t>1,1,1-tricloroetano</t>
  </si>
  <si>
    <t>1,1,2,2-tetracloroetano</t>
  </si>
  <si>
    <t>1,1,2-tricloroetano</t>
  </si>
  <si>
    <t>1,1-dicloroetileno</t>
  </si>
  <si>
    <t>1,1-dicloroetano</t>
  </si>
  <si>
    <t xml:space="preserve">1,2,4,5-tetraclorobenzeno </t>
  </si>
  <si>
    <t>1,2-diclorobenzeno (O-diclorobenzeno)</t>
  </si>
  <si>
    <t>1,2-dicloroetano</t>
  </si>
  <si>
    <t>1,2-diclorobenzeno</t>
  </si>
  <si>
    <t>1,2-dicloroetano (DCE)</t>
  </si>
  <si>
    <t>1,2-epoxietano</t>
  </si>
  <si>
    <t>1,2-dicloroetileno</t>
  </si>
  <si>
    <t>1,2-epoxipropano</t>
  </si>
  <si>
    <t>1,2-dicloropropano</t>
  </si>
  <si>
    <t>1,4-dioxano</t>
  </si>
  <si>
    <t>1,3-diclorobenzeno</t>
  </si>
  <si>
    <t>1-cloro-2,3-epoxipropano</t>
  </si>
  <si>
    <t>1,3-dicloropropeno</t>
  </si>
  <si>
    <t>2,4,5-triclorofenol</t>
  </si>
  <si>
    <t>1,4-diclorobenzeno</t>
  </si>
  <si>
    <t xml:space="preserve">2,4,6-triclorofenol </t>
  </si>
  <si>
    <t>1-cloronaftaleno</t>
  </si>
  <si>
    <t xml:space="preserve">2,4-diclorofenol </t>
  </si>
  <si>
    <t>2,4-diclorofenol</t>
  </si>
  <si>
    <t xml:space="preserve">2,4-diisocianato de tolueno </t>
  </si>
  <si>
    <t>2,4-diclorofenoxiacético ésteres</t>
  </si>
  <si>
    <t xml:space="preserve">2-furaldeido (furfural) </t>
  </si>
  <si>
    <t>2,4-diclorofenoxiacético sais</t>
  </si>
  <si>
    <t>2-naftilamina (+sais)</t>
  </si>
  <si>
    <t>2,5-dicloroanilina</t>
  </si>
  <si>
    <t>2-nitropropano</t>
  </si>
  <si>
    <t>2-clorofenol</t>
  </si>
  <si>
    <t>2-propenonitrilo</t>
  </si>
  <si>
    <t xml:space="preserve">2-clorotolueno </t>
  </si>
  <si>
    <t>3,3’-dicloro-(1,1’-bifenilo).</t>
  </si>
  <si>
    <t>3,4-dicloroanilina</t>
  </si>
  <si>
    <t>3,3’-diclorobenzidina(+ sais) (referido a 3,3’-dicloro-(1,1’bifenilo)</t>
  </si>
  <si>
    <t xml:space="preserve">3-clorotolueno </t>
  </si>
  <si>
    <t>4-cloro-2-nitrotolueno</t>
  </si>
  <si>
    <t>4-cloro-3-metilfenol</t>
  </si>
  <si>
    <t xml:space="preserve">4-clorotolueno </t>
  </si>
  <si>
    <t xml:space="preserve">Acetato de trifenilestanho </t>
  </si>
  <si>
    <t>Acroleína (aldeido acrílico-2-propenal)</t>
  </si>
  <si>
    <r>
      <t>Ácido </t>
    </r>
    <r>
      <rPr>
        <sz val="11"/>
        <rFont val="Corbel"/>
        <family val="2"/>
        <scheme val="minor"/>
      </rPr>
      <t>2,4,5-triclorofenoxiacético, seus sais e seus ésteres</t>
    </r>
  </si>
  <si>
    <t>Alumínio e seus compostos (Al)</t>
  </si>
  <si>
    <t>Benzo(a)antraceno</t>
  </si>
  <si>
    <t>Azinfos etilo</t>
  </si>
  <si>
    <t>Benzo(a)pireno</t>
  </si>
  <si>
    <t>Benzo(b)fluoranteno</t>
  </si>
  <si>
    <t>Azoto Amoniacal (NH4)</t>
  </si>
  <si>
    <t>Benzo(j) fluoranteno</t>
  </si>
  <si>
    <t>Benzo(k)fluoranteno</t>
  </si>
  <si>
    <t>Bário e seus compostos (Ba)</t>
  </si>
  <si>
    <t>Berílio e respectivos compostos (Be)</t>
  </si>
  <si>
    <t>Bis(2-etilhexil) ftalato (DEHP)</t>
  </si>
  <si>
    <t>Cloreto de etileno</t>
  </si>
  <si>
    <t>Cloro e seus compostos inorgânicos (HCl)</t>
  </si>
  <si>
    <t>Compostos de crómio (VI), expressos como Cr</t>
  </si>
  <si>
    <t>Compostos inorgânicos fluorados (F)</t>
  </si>
  <si>
    <t>Compostos Orgânicos Voláteis (COV ou VOC)</t>
  </si>
  <si>
    <t>Cloronitrobenzenos (o-, m-, p-)</t>
  </si>
  <si>
    <t>Clorotoluidinas (excepto 2-cloro-p-toluidina)</t>
  </si>
  <si>
    <t>Dibenzo(a,h)antraceno</t>
  </si>
  <si>
    <t>Dióxido de Azoto (NO2)</t>
  </si>
  <si>
    <t>Dioxinas e Furanos (PCDD + PCDF)</t>
  </si>
  <si>
    <t>Detergentes (expressos em sulfato de lauril e sódio)</t>
  </si>
  <si>
    <t>Etilenoimina (aziridina)</t>
  </si>
  <si>
    <t>Flúor e seus compostos inorgânicos (HF)</t>
  </si>
  <si>
    <t>Hidrazina (e seus sais)</t>
  </si>
  <si>
    <t>Manganês e seus compostos (Mn)</t>
  </si>
  <si>
    <t>Ferro e seus compostos (Fe)</t>
  </si>
  <si>
    <t xml:space="preserve">O-toluidina </t>
  </si>
  <si>
    <t>Óxido de eteno (referido a 1,2 epoxietano)</t>
  </si>
  <si>
    <t>Óxido de propeno (referido a 1,2 -epoxipropano)</t>
  </si>
  <si>
    <t>Partículas (PM10)</t>
  </si>
  <si>
    <t>Propenonitrilo</t>
  </si>
  <si>
    <t>Sulfato de dietilo</t>
  </si>
  <si>
    <t>Sulfato de dimetilo</t>
  </si>
  <si>
    <t>Sais de dibutil-estanho</t>
  </si>
  <si>
    <r>
      <t>Óxidos de Enxofre (SO</t>
    </r>
    <r>
      <rPr>
        <vertAlign val="subscript"/>
        <sz val="11"/>
        <rFont val="Corbel"/>
        <family val="2"/>
      </rPr>
      <t>x</t>
    </r>
    <r>
      <rPr>
        <sz val="11"/>
        <rFont val="Corbel"/>
        <family val="2"/>
      </rPr>
      <t>/SO</t>
    </r>
    <r>
      <rPr>
        <vertAlign val="subscript"/>
        <sz val="11"/>
        <rFont val="Corbel"/>
        <family val="2"/>
      </rPr>
      <t>2</t>
    </r>
    <r>
      <rPr>
        <sz val="11"/>
        <rFont val="Corbel"/>
        <family val="2"/>
      </rPr>
      <t>)</t>
    </r>
  </si>
  <si>
    <t>√ Listagens de poluentes dos quadros PRTR e RAA corrigidas, eliminados os duplicados e traduzidas para Português</t>
  </si>
  <si>
    <t>Tabela - 2 - Condições Operação</t>
  </si>
  <si>
    <t>Tabela - 1 - Condições Operação</t>
  </si>
  <si>
    <t>Tabela - 3 - Condições Operação</t>
  </si>
  <si>
    <t>Tabela - 4 - Condições Operação</t>
  </si>
  <si>
    <t>Tabela - 5 - Condições Operação</t>
  </si>
  <si>
    <t>Tabela - 6 - Condições Operação</t>
  </si>
  <si>
    <t>Tabela - 7 - Condições Operação</t>
  </si>
  <si>
    <t>Tabela - 8 - Condições Operação</t>
  </si>
  <si>
    <t>Tabela - 1 - G.Recursos-Condições Gerais</t>
  </si>
  <si>
    <t>Tabela - 1 - G.Recursos-Consumos</t>
  </si>
  <si>
    <t>Tabela - 2 - G.Recursos-Consumos -Recursos Hidricos captações- para inserir linhas adicionais copie a ultima linha e cole no final da tabela</t>
  </si>
  <si>
    <t>Tabela - 3 - G.Recursos-Consumos - Consumo total de água na instalação</t>
  </si>
  <si>
    <t>√ Renumeração de todas as tabelas</t>
  </si>
  <si>
    <r>
      <t>8.</t>
    </r>
    <r>
      <rPr>
        <b/>
        <sz val="7"/>
        <rFont val="Times New Roman"/>
        <family val="1"/>
      </rPr>
      <t xml:space="preserve">     </t>
    </r>
    <r>
      <rPr>
        <b/>
        <sz val="11"/>
        <rFont val="Calibri"/>
        <family val="2"/>
      </rPr>
      <t>Versão 8.2 para versão 9.0:</t>
    </r>
  </si>
  <si>
    <t>Tabela - 1 - Ar - Condições Gerais</t>
  </si>
  <si>
    <t>Tabela - 1 - Ar - Fontes Pontuais_FF1</t>
  </si>
  <si>
    <t>Tabela - 2 - Ar - Fontes Pontuais_FF1</t>
  </si>
  <si>
    <t>Tabela - 1 - FF2</t>
  </si>
  <si>
    <t>Tabela - 1 - FF3</t>
  </si>
  <si>
    <t>Tabela - 1 - FF4</t>
  </si>
  <si>
    <t>Tabela - 1 - FF5</t>
  </si>
  <si>
    <t>Tabela - 1 - FF6</t>
  </si>
  <si>
    <t>Tabela - 1 - FF7</t>
  </si>
  <si>
    <t>Tabela - 1 - FF8</t>
  </si>
  <si>
    <t>Tabela - 1 - FF9</t>
  </si>
  <si>
    <t>√ Listas de unidades revistas e corrigidas</t>
  </si>
  <si>
    <t>Tabela - 4 - G.Recursos-Consumos - Consumo total de água na instalação</t>
  </si>
  <si>
    <t>Tabela - 5 - G.Recursos-Consumos - Consumo específico de água</t>
  </si>
  <si>
    <t>Tabela - 6 - G.Recursos-Consumos - Consumo de energia na instalação</t>
  </si>
  <si>
    <t xml:space="preserve">Tabela - 7 - G.Recursos - Consumos -Consumo específico de energia </t>
  </si>
  <si>
    <t>Tabela - 8 - G.Recursos - Consumo de matérias primas virgens</t>
  </si>
  <si>
    <t>Tabela - 9 - G.Recursos - Outras matérias-primas (p. ex. resíduos)</t>
  </si>
  <si>
    <t>Água consumida no ano corrente (m3)</t>
  </si>
  <si>
    <t>Tabela - 1 - FF10</t>
  </si>
  <si>
    <t>Tabela - 1 - Ar - Equip. convencionais</t>
  </si>
  <si>
    <t>Tabela - 1 - Ar - Fontes difusas</t>
  </si>
  <si>
    <t>Tabela - 2 - Ar - Fontes difusas - Emissoes provenientes de suiniculturas (categorias 6.6b e 6.6c)</t>
  </si>
  <si>
    <t>Tabela - 3 - Ar - Fontes difusas - Emissões provenientes da criação nas atividades 6.6 a</t>
  </si>
  <si>
    <t>Tabela - 4 - Ar - Fontes difusas - Emissões provenienetes de aviários (categoria 6.6a)</t>
  </si>
  <si>
    <t>Tabela - 1 - Ar - Biogás - Controlo de biogás captado para valorização e/ou queima</t>
  </si>
  <si>
    <t xml:space="preserve">Tabela - 2 - Ar - Biogás </t>
  </si>
  <si>
    <t>Tabela - 1 - Água - C.Gerais</t>
  </si>
  <si>
    <t>Tabela - 1 - Água - Emissões_ED1 -  Pontos de descarga para ETAR terceira (coletor)</t>
  </si>
  <si>
    <t>Tabela - 2 - Água - Emissões_ED1 -  Pontos de descarga no meio</t>
  </si>
  <si>
    <t>Tabela - 3 - Água - Emissões_ED1 -  Caracterizações analíticas realizadas às águas residuais descarregadas - caso necessite mais linhas copie a última linha e cole no final da tabela</t>
  </si>
  <si>
    <t>Tabela - 1 - ED2 -  Caracterizações analíticas realizadas às águas residuais descarregadas - caso necessite mais linhas copie a última linha e cole no final da tabela</t>
  </si>
  <si>
    <t>Tabela - 1 - ED3 -  Caracterizações analíticas realizadas às águas residuais descarregadas - caso necessite mais linhas copie a última linha e cole no final da tabela</t>
  </si>
  <si>
    <t>Tabela - 1 - ED4 -  Caracterizações analíticas realizadas às águas residuais descarregadas - caso necessite mais linhas copie a última linha e cole no final da tabela</t>
  </si>
  <si>
    <t>Tabela - 1 - ED5 -  Caracterizações analíticas realizadas às águas residuais descarregadas - caso necessite mais linhas copie a última linha e cole no final da tabela</t>
  </si>
  <si>
    <t>Tabela - 1 - ED6 -  Caracterizações analíticas realizadas às águas residuais descarregadas - caso necessite mais linhas copie a última linha e cole no final da tabela</t>
  </si>
  <si>
    <t>Tabela - 1 - ED7 -  Caracterizações analíticas realizadas às águas residuais descarregadas - caso necessite mais linhas copie a última linha e cole no final da tabela</t>
  </si>
  <si>
    <t>Tabela - 1 - ED8 -  Caracterizações analíticas realizadas às águas residuais descarregadas - caso necessite mais linhas copie a última linha e cole no final da tabela</t>
  </si>
  <si>
    <t>Tabela - 1 - ED9 -  Caracterizações analíticas realizadas às águas residuais descarregadas - caso necessite mais linhas copie a última linha e cole no final da tabela</t>
  </si>
  <si>
    <t>Tabela - 1 - ED10 -  Caracterizações analíticas realizadas às águas residuais descarregadas - caso necessite mais linhas copie a última linha e cole no final da tabela</t>
  </si>
  <si>
    <t>Tabela - 1 - Ruído</t>
  </si>
  <si>
    <t>Tabela - 2 - Ruído</t>
  </si>
  <si>
    <t>Tabela - 3 - Ruído</t>
  </si>
  <si>
    <t>Tabela - 1 - Resíduos</t>
  </si>
  <si>
    <t>Tabela - 2 - Resíduos</t>
  </si>
  <si>
    <t>Tabela - 3 - Resíduos</t>
  </si>
  <si>
    <t>Tabela - 4 - Resíduos</t>
  </si>
  <si>
    <t>Tabela - 5 - Resíduos</t>
  </si>
  <si>
    <t>Tabela - 6 - Resíduos</t>
  </si>
  <si>
    <t>Tabela - 7 - Resíduos - Listagem dos resíduos controlados</t>
  </si>
  <si>
    <t>Tabela - 8 - Resíduos - Listagem dos resíduos depositados em aterro próprio</t>
  </si>
  <si>
    <t>Tabela - 9 - Resíduos</t>
  </si>
  <si>
    <t>Tabela - 1 - PDA e MTD</t>
  </si>
  <si>
    <t>Tabela - 2 - PDA e MTD</t>
  </si>
  <si>
    <t>Tabela - 1 - PRTR - Poluentes descarregados diretamente no meio hídrico</t>
  </si>
  <si>
    <t>Tabela - 2 - PRTR -Poluentes transferidos para ETAR externa</t>
  </si>
  <si>
    <t>Tabela - 1 - PRTR - Poluentes emitidos para a atmosfera, provenientes de fontes pontuais (confinadas)</t>
  </si>
  <si>
    <t>kWh</t>
  </si>
  <si>
    <t>Wh</t>
  </si>
  <si>
    <t>MWh</t>
  </si>
  <si>
    <t>Tep</t>
  </si>
  <si>
    <t>Quantidade anual</t>
  </si>
  <si>
    <t>Consumo anual de combustível</t>
  </si>
  <si>
    <t>Emissões provenientes de equipamentos convencionais que utilizam combustíveis convencionais, calculadas através de fatores de emissão</t>
  </si>
  <si>
    <r>
      <t xml:space="preserve">"Pontos de emissão convencional" são aqueles que estão associados apenas a equipamentos convencionais.
São considerados equipamentos convencionais </t>
    </r>
    <r>
      <rPr>
        <b/>
        <u/>
        <sz val="13.5"/>
        <color rgb="FF002060"/>
        <rFont val="Corbel"/>
        <family val="2"/>
        <scheme val="major"/>
      </rPr>
      <t>as caldeiras, as turbinas e os motores estacionários</t>
    </r>
    <r>
      <rPr>
        <b/>
        <sz val="13.5"/>
        <color rgb="FF002060"/>
        <rFont val="Corbel"/>
        <family val="2"/>
        <scheme val="major"/>
      </rPr>
      <t xml:space="preserve"> que utilizem um ou mais dos seguintes combustíveis:
     </t>
    </r>
    <r>
      <rPr>
        <b/>
        <i/>
        <sz val="13.5"/>
        <color rgb="FF002060"/>
        <rFont val="Corbel"/>
        <family val="2"/>
        <scheme val="major"/>
      </rPr>
      <t>Gás Natural;
     Fuelóleo;
     Gás Petróleo Liquefeito (GPL);
     Gasóleo;
    Gasolina;
     Coque Carvão;
     Carvão Betuminoso;
     Biomassa (madeira);
     Outra biomassa primária sólida;
     Biodiesel;
     Biogás.</t>
    </r>
  </si>
  <si>
    <r>
      <t xml:space="preserve">Existe produção de biogás na instalação? </t>
    </r>
    <r>
      <rPr>
        <u/>
        <sz val="11"/>
        <color theme="1" tint="0.24994659260841701"/>
        <rFont val="Corbel"/>
        <family val="2"/>
        <scheme val="major"/>
      </rPr>
      <t>Se sim, preencher Tabela - 1 - Ar - Biogás - Controlo de biogás captado para valorização e/ou queima</t>
    </r>
  </si>
  <si>
    <t>Ponto Oeste</t>
  </si>
  <si>
    <t>Apresentar a sistematizaçao das MTDs atualizadas, evidências de manutenção das técnicas e indicação do cumprimento de prazos (segundo o formato disponível no site da APA:  em www.apambiente.pt / Instrumentos / Licenciamento Ambiental / Documentos de referência sobre MTD (BREF) / Caso ainda não tenha sido efetuada, deverá apresentar essa sistematização das MTD neste novo formato)</t>
  </si>
  <si>
    <r>
      <t xml:space="preserve">Apresentar a sistematizaçao das MTDs atualizadas, </t>
    </r>
    <r>
      <rPr>
        <b/>
        <sz val="12"/>
        <color theme="9" tint="-0.249977111117893"/>
        <rFont val="Corbel"/>
        <family val="2"/>
        <scheme val="major"/>
      </rPr>
      <t>evidencias de manutenção das técnicas e</t>
    </r>
    <r>
      <rPr>
        <b/>
        <sz val="12"/>
        <color rgb="FF92D050"/>
        <rFont val="Corbel"/>
        <family val="2"/>
        <scheme val="major"/>
      </rPr>
      <t xml:space="preserve"> </t>
    </r>
    <r>
      <rPr>
        <b/>
        <sz val="12"/>
        <rFont val="Corbel"/>
        <family val="2"/>
        <scheme val="major"/>
      </rPr>
      <t>indicação do cumprimento de prazos (segundo o formato disponível no site da APA:  em www.apambiente.pt / Instrumentos / Licenciamento Ambiental / Documentos de referência sobre MTD (BREF) / Caso ainda não tenha sido efetuada, deverá apresentar essa sistematização das MTD neste novo formato)</t>
    </r>
  </si>
  <si>
    <t>√ Alteração da designação da tabela referente às "Melhores Técnicas Disponíveis (MTD)"</t>
  </si>
  <si>
    <t>Método de determinação</t>
  </si>
  <si>
    <t>Descrição do método</t>
  </si>
  <si>
    <t>Métodos</t>
  </si>
  <si>
    <t>Método de medição alternativa equivalente à normas de medição CEN/ISO</t>
  </si>
  <si>
    <t>Método previamente estabelecido pela autoridade competente na licença ou na autorização do estabelecimento</t>
  </si>
  <si>
    <t>Metodologia de medição, cálculo ou estimativa obrigatória a nível nacional ou regional</t>
  </si>
  <si>
    <t>Método de medição equivalente à norma CEN/ISO demonstrando a sua equivalência através de materiais de referência certificados</t>
  </si>
  <si>
    <t>Pesagem</t>
  </si>
  <si>
    <t>Outro método</t>
  </si>
  <si>
    <t>Cálculo</t>
  </si>
  <si>
    <t xml:space="preserve">Medição </t>
  </si>
  <si>
    <t>Estimativa</t>
  </si>
  <si>
    <t>Cálculo efetuado de acordo com as orientações UNECE-EMEP</t>
  </si>
  <si>
    <t>Cálculo efetuado de acordo com as orientações do regime CELE</t>
  </si>
  <si>
    <t>Cálculo efetuado de acordo com as orientações do PCIP</t>
  </si>
  <si>
    <t>Método de cálculo específico do sector</t>
  </si>
  <si>
    <t>Cálculo efetuado através de balanço de massas</t>
  </si>
  <si>
    <t>Descrição dos métodos</t>
  </si>
  <si>
    <t>Métodos de medição internacionalmente aprovados: durante o preenchimento do PRTR escolher da lista de normas</t>
  </si>
  <si>
    <t>√ Inseridos os metodos e descrições a utilizar no PRTR</t>
  </si>
  <si>
    <t>√ tabelas de cálculo de poluentes emitidos - adicionado campo para "outras unidades"</t>
  </si>
  <si>
    <t>√ Tabela - 6 - Condições Operação - adicionada descrição de preenchimento para o setor 2.6 em que a capacidade nominal da instalação corresponde ao somatório do volume das cubas de tratamento aprovadas:</t>
  </si>
  <si>
    <r>
      <t>9.</t>
    </r>
    <r>
      <rPr>
        <b/>
        <sz val="7"/>
        <rFont val="Times New Roman"/>
        <family val="1"/>
      </rPr>
      <t xml:space="preserve">     </t>
    </r>
    <r>
      <rPr>
        <b/>
        <sz val="11"/>
        <rFont val="Calibri"/>
        <family val="2"/>
      </rPr>
      <t>Versão 8.2 para versão 9.01:</t>
    </r>
  </si>
  <si>
    <t>√ Correção da lista de poluentes para a água que estavam em falta nas folhas ES1 a ED5</t>
  </si>
  <si>
    <r>
      <t xml:space="preserve">9. </t>
    </r>
    <r>
      <rPr>
        <b/>
        <sz val="7"/>
        <color rgb="FFFF0000"/>
        <rFont val="Times New Roman"/>
        <family val="1"/>
      </rPr>
      <t xml:space="preserve">     (PRÓXMA)  </t>
    </r>
    <r>
      <rPr>
        <b/>
        <sz val="11"/>
        <color rgb="FFFF0000"/>
        <rFont val="Calibri"/>
        <family val="2"/>
      </rPr>
      <t>Versão 10.0 para versão x.x:</t>
    </r>
  </si>
  <si>
    <t>√ Correção da lista de poluentes para a água que estavam em falta na folha ED1</t>
  </si>
  <si>
    <r>
      <t>10.</t>
    </r>
    <r>
      <rPr>
        <b/>
        <sz val="7"/>
        <rFont val="Times New Roman"/>
        <family val="1"/>
      </rPr>
      <t xml:space="preserve">     </t>
    </r>
    <r>
      <rPr>
        <b/>
        <sz val="11"/>
        <rFont val="Calibri"/>
        <family val="2"/>
      </rPr>
      <t>Versão 9.01 para versão 9.02:</t>
    </r>
  </si>
  <si>
    <r>
      <t>1.4.</t>
    </r>
    <r>
      <rPr>
        <sz val="11"/>
        <color theme="1"/>
        <rFont val="Corbel"/>
        <family val="2"/>
        <scheme val="minor"/>
      </rPr>
      <t xml:space="preserve"> O modelo de RAA disponibilizado, deve ser adaptado pelo operador ao estabelecimento em questão, já que o  presente modelo não possui todas as especificidades dos diferentes setores de atividades. Embora de utilização facultativa, caso opte por este modelo deverá preencher as folhas que lhe são aplicáveis, e adicionadas as informações/dados que sejam necessários para dar cumprimento aos requisitos da decisão PCIP a demonstrar em sede de RAA.</t>
    </r>
  </si>
  <si>
    <r>
      <rPr>
        <b/>
        <sz val="11"/>
        <color theme="1"/>
        <rFont val="Corbel"/>
        <family val="2"/>
        <scheme val="minor"/>
      </rPr>
      <t>Nota 3: Para efeitos da determinação da capacidade efetivada anual da atividade PCIP 6.6c</t>
    </r>
    <r>
      <rPr>
        <sz val="11"/>
        <color theme="1"/>
        <rFont val="Corbel"/>
        <family val="2"/>
        <scheme val="minor"/>
      </rPr>
      <t>, desde que a LA tenha sido emitida para a atividade "criação intensiva de suínos (porcas)", o operador deve também ter em consideração os animais do intervalo superiores a 50 kg e ainda não cobertas</t>
    </r>
  </si>
  <si>
    <r>
      <rPr>
        <b/>
        <sz val="11"/>
        <color theme="1"/>
        <rFont val="Corbel"/>
        <family val="2"/>
        <scheme val="minor"/>
      </rPr>
      <t xml:space="preserve">Nota 1: </t>
    </r>
    <r>
      <rPr>
        <sz val="11"/>
        <color theme="1"/>
        <rFont val="Corbel"/>
        <family val="2"/>
        <scheme val="minor"/>
      </rPr>
      <t xml:space="preserve">os cálculos automáticos subjacentes às Tabelas - 2 - Ar - Fontes difusas - Emissoes provenientes de suiniculturas (categorias 6.6b e 6.6c), decorrem da aplicação da </t>
    </r>
    <r>
      <rPr>
        <b/>
        <sz val="11"/>
        <color theme="1"/>
        <rFont val="Corbel"/>
        <family val="2"/>
        <scheme val="minor"/>
      </rPr>
      <t>metodologia PRTR</t>
    </r>
    <r>
      <rPr>
        <sz val="11"/>
        <color theme="1"/>
        <rFont val="Corbel"/>
        <family val="2"/>
        <scheme val="minor"/>
      </rPr>
      <t xml:space="preserve">. 
</t>
    </r>
  </si>
  <si>
    <r>
      <rPr>
        <b/>
        <sz val="11"/>
        <color theme="1"/>
        <rFont val="Corbel"/>
        <family val="2"/>
        <scheme val="minor"/>
      </rPr>
      <t>Nota 2: Para efeitos da determinação da capacidade efetivada anual da atividade PCIP 6.6b</t>
    </r>
    <r>
      <rPr>
        <sz val="11"/>
        <color theme="1"/>
        <rFont val="Corbel"/>
        <family val="2"/>
        <scheme val="minor"/>
      </rPr>
      <t>, o operador deve também ter em consideração  os animais do intervalo entre 20 e 50 kg. Caso o operador não disponha de informação relativa ao n.º efetivo de animais com p.v. superior a 30 kg, deve considerar 50% deste intervalo.</t>
    </r>
  </si>
  <si>
    <t>√ Introdução de nota explicativa quanto às atividades PCIP 6.6b e 6.6c naTabela - 6 - Condições Operação do separador "Condições Operação"</t>
  </si>
  <si>
    <t>√ Introdução de nota explicativa quanto às atividades PCIP 6.6b e 6.6c naTabela - 2 - Ar - Fontes difusas - Emissoes provenientes de suiniculturas (categorias 6.6b e 6.6c) do separador "Ar - Fontes Difusas"</t>
  </si>
  <si>
    <t>xx/xx/xxxx</t>
  </si>
  <si>
    <t>Categoria IED (PCIP)</t>
  </si>
  <si>
    <t>1.1</t>
  </si>
  <si>
    <t>1.2</t>
  </si>
  <si>
    <t>1.3</t>
  </si>
  <si>
    <t>1.4 a)</t>
  </si>
  <si>
    <t>1.4 b)</t>
  </si>
  <si>
    <t>2.1</t>
  </si>
  <si>
    <t>2.2</t>
  </si>
  <si>
    <t>2.3 a)</t>
  </si>
  <si>
    <t>2.3 c)</t>
  </si>
  <si>
    <t>2.4</t>
  </si>
  <si>
    <t>2.5 a)</t>
  </si>
  <si>
    <t>2.5 b)</t>
  </si>
  <si>
    <t>2.6</t>
  </si>
  <si>
    <t>3.1 a)</t>
  </si>
  <si>
    <t>3.1 b)</t>
  </si>
  <si>
    <t>3.1 c)</t>
  </si>
  <si>
    <t>3.2</t>
  </si>
  <si>
    <t>3.3</t>
  </si>
  <si>
    <t>3.4</t>
  </si>
  <si>
    <t>3.5</t>
  </si>
  <si>
    <t>4.3</t>
  </si>
  <si>
    <t>4.4</t>
  </si>
  <si>
    <t>5.1</t>
  </si>
  <si>
    <t>5.2 a)</t>
  </si>
  <si>
    <t>5.2 b)</t>
  </si>
  <si>
    <t>5.3 a)</t>
  </si>
  <si>
    <t>5.3 b)</t>
  </si>
  <si>
    <t>5.4</t>
  </si>
  <si>
    <t>5.5</t>
  </si>
  <si>
    <t>5.6</t>
  </si>
  <si>
    <t>5.7</t>
  </si>
  <si>
    <t>6.2</t>
  </si>
  <si>
    <t>6.3</t>
  </si>
  <si>
    <t>6.5</t>
  </si>
  <si>
    <t>6.8</t>
  </si>
  <si>
    <t>6.9</t>
  </si>
  <si>
    <t>6.10</t>
  </si>
  <si>
    <t>6.11</t>
  </si>
  <si>
    <t>6.1 a)</t>
  </si>
  <si>
    <t>6.1 b)</t>
  </si>
  <si>
    <t>6.1 c)</t>
  </si>
  <si>
    <t>6.4 a)</t>
  </si>
  <si>
    <t>6.4 b) i)</t>
  </si>
  <si>
    <t>6.4 b) ii)</t>
  </si>
  <si>
    <t>6.4 b) iii)</t>
  </si>
  <si>
    <t>6.4 c)</t>
  </si>
  <si>
    <t>6.6 a)</t>
  </si>
  <si>
    <t>6.6 b)</t>
  </si>
  <si>
    <t>6.6 c)</t>
  </si>
  <si>
    <t>Capacidade instalada</t>
  </si>
  <si>
    <t>MW</t>
  </si>
  <si>
    <t>m3/dia</t>
  </si>
  <si>
    <t>kg/h</t>
  </si>
  <si>
    <t>kJ</t>
  </si>
  <si>
    <t>6.7 (kg/h)</t>
  </si>
  <si>
    <t>6.7 (t/ano)</t>
  </si>
  <si>
    <t>2.3 b) (MW)</t>
  </si>
  <si>
    <t>2.3 b) (kJ)</t>
  </si>
  <si>
    <t>Comentário</t>
  </si>
  <si>
    <t>Notas para a apresentação da capacidade efetivada</t>
  </si>
  <si>
    <t>Produção máxima diária do mês</t>
  </si>
  <si>
    <t>Indicar a produção total de cada mês em toneladas</t>
  </si>
  <si>
    <t>(Quadro 2.1 das Conclusões MTD do BREF IRPP - emissões de amoníaco para o ar provenientes de alojamentos de suínos).</t>
  </si>
  <si>
    <t>&lt;Introdução de certificações da instalação (caso existam) .-EMAS, ISO14000,etc….&gt;</t>
  </si>
  <si>
    <t>4.1 a) (em t)</t>
  </si>
  <si>
    <t>4.1 a) (em kg)</t>
  </si>
  <si>
    <t>4.1 b) (em t)</t>
  </si>
  <si>
    <t>4.1 b) (em kg)</t>
  </si>
  <si>
    <t>4.1 c) (em t)</t>
  </si>
  <si>
    <t>4.1 d) (em t)</t>
  </si>
  <si>
    <t>4.1 e) (em t)</t>
  </si>
  <si>
    <t>4.1 f) (em t)</t>
  </si>
  <si>
    <t>4.1 g) (em t)</t>
  </si>
  <si>
    <t>4.1 h) (em t)</t>
  </si>
  <si>
    <t>4.1 i) (em t)</t>
  </si>
  <si>
    <t>4.1 j) (em t)</t>
  </si>
  <si>
    <t>4.1 k) (em t)</t>
  </si>
  <si>
    <t>4.2 a) (em t)</t>
  </si>
  <si>
    <t>4.2 b) (em t)</t>
  </si>
  <si>
    <t>4.2 c) (em t)</t>
  </si>
  <si>
    <t>4.2 d) (em t)</t>
  </si>
  <si>
    <t>4.2 e) (em t)</t>
  </si>
  <si>
    <t>4.1 c) (em kg)</t>
  </si>
  <si>
    <t>4.1 d) (em kg)</t>
  </si>
  <si>
    <t>4.1 e) (em kg)</t>
  </si>
  <si>
    <t>4.1 f) (em kg)</t>
  </si>
  <si>
    <t>4.1 g) (em kg)</t>
  </si>
  <si>
    <t>4.1 h) (em kg)</t>
  </si>
  <si>
    <t>4.1 i) (em kg)</t>
  </si>
  <si>
    <t>4.1 j) (em kg)</t>
  </si>
  <si>
    <t>4.1 k) (em kg)</t>
  </si>
  <si>
    <t>4.2 a) (em kg)</t>
  </si>
  <si>
    <t>4.2 b) (em kg)</t>
  </si>
  <si>
    <t>4.2 c) (em kg)</t>
  </si>
  <si>
    <t>4.2 d) (em kg)</t>
  </si>
  <si>
    <t>4.2 e) (em kg)</t>
  </si>
  <si>
    <t>Indicar a produção total de cada mês em kilograma</t>
  </si>
  <si>
    <t>4.5 (em t)</t>
  </si>
  <si>
    <t>4.6 (em t)</t>
  </si>
  <si>
    <t>4.5 (em kg)</t>
  </si>
  <si>
    <t>4.6 (em kg)</t>
  </si>
  <si>
    <r>
      <rPr>
        <b/>
        <sz val="11"/>
        <color theme="0" tint="-0.499984740745262"/>
        <rFont val="Corbel"/>
        <family val="2"/>
        <scheme val="major"/>
      </rPr>
      <t xml:space="preserve">Nota 1: </t>
    </r>
    <r>
      <rPr>
        <sz val="11"/>
        <color theme="0" tint="-0.499984740745262"/>
        <rFont val="Corbel"/>
        <family val="2"/>
        <scheme val="major"/>
      </rPr>
      <t>Encontrando-se identificadas/solicitadas nas decisões PCIP (LA/TUA) valores de produção efetivadas para diferentes referenciais, devem as mesmas ser apresentadas no Quadro abaixo referente à "Sistematização de informação relativa às condições/ condições específicas" (incluindo a demonstração da metodologia utilzada/cálculos se solicitados).</t>
    </r>
  </si>
  <si>
    <t>√ Introdução de nota explicativa para as capacidades instaladas</t>
  </si>
  <si>
    <t>Considerar também os animais (porcas) do intervalo "superiores a 50 kg" e ainda não cobertas.</t>
  </si>
  <si>
    <t>Devem ser também considerados os animais no intervalo entre 20 e 50 kg. Caso não exista informação relativa ao n.º efetivo de animais com p.v. superior a 30 kg, considerar 50% deste intervalo.</t>
  </si>
  <si>
    <t xml:space="preserve"> </t>
  </si>
  <si>
    <t>Preencher com o maior valor horário registado em cada mês</t>
  </si>
  <si>
    <t>Preencher com o maior valor diário registado em cada mês</t>
  </si>
  <si>
    <t>Preencher com o maior valor volume instantâneo das cubas verificado em cada mês</t>
  </si>
  <si>
    <t>Preencher com a quantidade total que deu entrada nesse mês</t>
  </si>
  <si>
    <t>Número de animais total em cada mês</t>
  </si>
  <si>
    <t>Preencher com o valor de consumo anual em toneladas, apenas no mês de dezembro</t>
  </si>
  <si>
    <t>Preencher com o maior valor de consumo horário em kg, em cada mês</t>
  </si>
  <si>
    <t>m3/mês</t>
  </si>
  <si>
    <t xml:space="preserve">Output mensal máximo de energia util </t>
  </si>
  <si>
    <r>
      <rPr>
        <b/>
        <sz val="11"/>
        <rFont val="Corbel"/>
        <family val="2"/>
        <scheme val="minor"/>
      </rPr>
      <t>Nota 4:</t>
    </r>
    <r>
      <rPr>
        <sz val="11"/>
        <rFont val="Corbel"/>
        <family val="2"/>
        <scheme val="minor"/>
      </rPr>
      <t xml:space="preserve"> Para a verificação do cumprimento do VEA-MTD do NH3 deve ser utilizado apenas os resultados para a "Estabulação"</t>
    </r>
  </si>
  <si>
    <t>Produção total mensal em tSA (produção líquida referida nas Conclusões MTD do BREF PP)</t>
  </si>
  <si>
    <t>Produção máxima diária do mês (produção líquida referida nas Conclusões MTD do BREF PP)</t>
  </si>
  <si>
    <r>
      <t>11.</t>
    </r>
    <r>
      <rPr>
        <b/>
        <sz val="7"/>
        <rFont val="Times New Roman"/>
        <family val="1"/>
      </rPr>
      <t xml:space="preserve">     </t>
    </r>
    <r>
      <rPr>
        <b/>
        <sz val="11"/>
        <rFont val="Calibri"/>
        <family val="2"/>
      </rPr>
      <t>Versão 9.02 para versão 10.0:</t>
    </r>
  </si>
  <si>
    <t>Capacidade nominal autorizada (nas unidades indicadas na LA/TUA)</t>
  </si>
  <si>
    <t>Preencher com o maior valor diário registado em cada mês (em m3)</t>
  </si>
  <si>
    <t>Preencher com o volume de água residual que deu entrada em cada mês (em m3)</t>
  </si>
  <si>
    <t>No site https://apoiosiliamb.apambiente.pt/faqs/1435?language=pt-pt estão disponiveis respostas para as perguntas mais frequentes sobre PRTR.</t>
  </si>
  <si>
    <t>Questões adicionais podem ser enviadas para o email PRTR@apambiente.pt</t>
  </si>
  <si>
    <t>Esta folha destina-se a sistematizar a informação necessária para determinar os valores a inserir no PRTR, caso o estabelecimento seja abrangido por esta obrigação. Não inclui os cálculos referentes a emissões difusas (que estão nos separadores próprios), nem devidas a emissões acidentais. É uma folha auxiliar e destina-se a sistematizar a informação necessária ao preenchimento do PRTR. A informação não é migrada dos separadores anteriores, sendo necessária a introdução manual dos valores.</t>
  </si>
  <si>
    <t>Observação adicional que não decorra da ultrapassagem da capacidade instalada</t>
  </si>
  <si>
    <t>Capacidade/Quantidade efetivada  (Ver notas da coluna F após escolher a categoria PCIP)</t>
  </si>
  <si>
    <t>Preenchimento obrigatório nas situações em que a lista de verificadores PCIP, publicada pela APA, se encontra sem qualquer elemento para o agrupamento da atividade PCIP principal</t>
  </si>
  <si>
    <r>
      <t>12.</t>
    </r>
    <r>
      <rPr>
        <b/>
        <sz val="7"/>
        <rFont val="Times New Roman"/>
        <family val="1"/>
      </rPr>
      <t xml:space="preserve">     </t>
    </r>
    <r>
      <rPr>
        <b/>
        <sz val="11"/>
        <rFont val="Calibri"/>
        <family val="2"/>
      </rPr>
      <t>Versão 10.0 para versão 10.01:</t>
    </r>
  </si>
  <si>
    <t>√ Desbloquear a coluna "Capacidade nominal autorizada (nas unidades indicadas na LA/TUA", na tabela - 6  - Condições de operação  que estava erradamente bloqueada</t>
  </si>
  <si>
    <t>√ Inserida, na folha "Ar - Fontes Pontuais_FF1",  clarificação sobre o modo de reporte das horas de funcionamento sempre que existe mais de uma unidade contribuinte para fontes pontuais.</t>
  </si>
  <si>
    <t>Sempre que existirem diversos equipamentos contribuintes para uma fonte pontual, colocar na folha "Ar- Condições Gerais" informação descriminada sobre o n.º de horas de funcionamento de cada equipamento (individualmente e em simultâneo, sempre que aplicável).</t>
  </si>
  <si>
    <r>
      <rPr>
        <b/>
        <sz val="11"/>
        <color theme="1"/>
        <rFont val="Corbel"/>
        <family val="2"/>
        <scheme val="minor"/>
      </rPr>
      <t>3.4.</t>
    </r>
    <r>
      <rPr>
        <sz val="11"/>
        <color theme="1"/>
        <rFont val="Corbel"/>
        <family val="2"/>
        <scheme val="minor"/>
      </rPr>
      <t xml:space="preserve"> As folhas deste ficheiro estão protegidas para evitar a alteração inadvertida de fórmulas. Caso necessite absolutamente de desproteger alguma célula a </t>
    </r>
    <r>
      <rPr>
        <b/>
        <i/>
        <sz val="11"/>
        <color theme="1"/>
        <rFont val="Corbel"/>
        <family val="2"/>
        <scheme val="minor"/>
      </rPr>
      <t>password</t>
    </r>
    <r>
      <rPr>
        <b/>
        <sz val="11"/>
        <color theme="1"/>
        <rFont val="Corbel"/>
        <family val="2"/>
        <scheme val="minor"/>
      </rPr>
      <t xml:space="preserve"> é "</t>
    </r>
    <r>
      <rPr>
        <b/>
        <sz val="11"/>
        <color rgb="FF1166EF"/>
        <rFont val="Corbel"/>
        <family val="2"/>
        <scheme val="minor"/>
      </rPr>
      <t>RAA</t>
    </r>
    <r>
      <rPr>
        <b/>
        <sz val="11"/>
        <color theme="1"/>
        <rFont val="Corbel"/>
        <family val="2"/>
        <scheme val="minor"/>
      </rPr>
      <t>"</t>
    </r>
    <r>
      <rPr>
        <sz val="11"/>
        <color theme="1"/>
        <rFont val="Corbel"/>
        <family val="2"/>
        <scheme val="minor"/>
      </rPr>
      <t>.</t>
    </r>
  </si>
  <si>
    <r>
      <t>12.</t>
    </r>
    <r>
      <rPr>
        <b/>
        <sz val="7"/>
        <rFont val="Times New Roman"/>
        <family val="1"/>
      </rPr>
      <t xml:space="preserve">     </t>
    </r>
    <r>
      <rPr>
        <b/>
        <sz val="11"/>
        <rFont val="Calibri"/>
        <family val="2"/>
      </rPr>
      <t>Versão 10.01 para versão 10.02:</t>
    </r>
  </si>
  <si>
    <t>√ Correção da formula de cálculo das emissões de CH4 associadas à criação de porcas</t>
  </si>
  <si>
    <r>
      <t>13.</t>
    </r>
    <r>
      <rPr>
        <b/>
        <sz val="7"/>
        <rFont val="Times New Roman"/>
        <family val="1"/>
      </rPr>
      <t xml:space="preserve">     </t>
    </r>
    <r>
      <rPr>
        <b/>
        <sz val="11"/>
        <rFont val="Calibri"/>
        <family val="2"/>
      </rPr>
      <t>Versão 10.02 para versão xx,xx:</t>
    </r>
  </si>
  <si>
    <t xml:space="preserve">√ </t>
  </si>
  <si>
    <t>Versão 10.02 - 02/04/2025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</si>
</sst>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d/m/yy;@"/>
    <numFmt numFmtId="165" formatCode="0.000"/>
    <numFmt numFmtId="166" formatCode="0.00000"/>
    <numFmt numFmtId="167" formatCode="0.0"/>
    <numFmt numFmtId="168" formatCode="0.000000000000"/>
  </numFmts>
  <fonts count="173" x14ac:knownFonts="1">
    <font>
      <sz val="11"/>
      <color theme="1"/>
      <name val="Corbel"/>
      <family val="2"/>
      <scheme val="minor"/>
    </font>
    <font>
      <sz val="18"/>
      <color theme="3"/>
      <name val="Corbel"/>
      <family val="2"/>
      <scheme val="major"/>
    </font>
    <font>
      <b/>
      <sz val="11"/>
      <color theme="1" tint="0.24994659260841701"/>
      <name val="Corbel"/>
      <family val="2"/>
      <scheme val="minor"/>
    </font>
    <font>
      <sz val="12"/>
      <color theme="1" tint="0.24994659260841701"/>
      <name val="Corbel"/>
      <family val="2"/>
      <scheme val="major"/>
    </font>
    <font>
      <sz val="14"/>
      <color theme="1" tint="0.24994659260841701"/>
      <name val="Corbel"/>
      <family val="2"/>
      <scheme val="minor"/>
    </font>
    <font>
      <b/>
      <sz val="12"/>
      <color theme="1" tint="0.24994659260841701"/>
      <name val="Calibri"/>
      <family val="2"/>
    </font>
    <font>
      <b/>
      <sz val="11"/>
      <color theme="1" tint="0.24994659260841701"/>
      <name val="Corbel"/>
      <family val="2"/>
      <scheme val="major"/>
    </font>
    <font>
      <sz val="8"/>
      <color theme="0" tint="-0.499984740745262"/>
      <name val="Corbel"/>
      <family val="2"/>
      <scheme val="major"/>
    </font>
    <font>
      <sz val="8"/>
      <color theme="1" tint="0.24994659260841701"/>
      <name val="Corbel"/>
      <family val="2"/>
      <scheme val="major"/>
    </font>
    <font>
      <u/>
      <sz val="11"/>
      <color theme="10"/>
      <name val="Corbel"/>
      <family val="2"/>
      <scheme val="major"/>
    </font>
    <font>
      <sz val="11"/>
      <color rgb="FFFF0000"/>
      <name val="Corbel"/>
      <family val="2"/>
      <scheme val="major"/>
    </font>
    <font>
      <b/>
      <sz val="36"/>
      <color theme="9" tint="-0.499984740745262"/>
      <name val="Corbel"/>
      <family val="2"/>
      <scheme val="major"/>
    </font>
    <font>
      <sz val="9"/>
      <color theme="1"/>
      <name val="Corbel"/>
      <family val="2"/>
      <scheme val="major"/>
    </font>
    <font>
      <b/>
      <sz val="9"/>
      <color theme="1"/>
      <name val="Corbel"/>
      <family val="2"/>
      <scheme val="major"/>
    </font>
    <font>
      <sz val="10"/>
      <color theme="0" tint="-0.499984740745262"/>
      <name val="Corbel"/>
      <family val="2"/>
      <scheme val="major"/>
    </font>
    <font>
      <b/>
      <sz val="11"/>
      <color rgb="FFFF0000"/>
      <name val="Corbel"/>
      <family val="2"/>
      <scheme val="major"/>
    </font>
    <font>
      <sz val="10"/>
      <color theme="1" tint="0.24994659260841701"/>
      <name val="Corbel"/>
      <family val="2"/>
      <scheme val="major"/>
    </font>
    <font>
      <sz val="9"/>
      <color theme="1" tint="0.24994659260841701"/>
      <name val="Corbel"/>
      <family val="2"/>
      <scheme val="major"/>
    </font>
    <font>
      <b/>
      <sz val="11"/>
      <color theme="0" tint="-0.499984740745262"/>
      <name val="Corbel"/>
      <family val="2"/>
      <scheme val="major"/>
    </font>
    <font>
      <u/>
      <sz val="11"/>
      <color rgb="FFFF0000"/>
      <name val="Corbel"/>
      <family val="2"/>
      <scheme val="major"/>
    </font>
    <font>
      <u/>
      <sz val="11"/>
      <color theme="1" tint="0.24994659260841701"/>
      <name val="Corbel"/>
      <family val="2"/>
      <scheme val="major"/>
    </font>
    <font>
      <sz val="10"/>
      <color theme="6" tint="-0.249977111117893"/>
      <name val="Corbel"/>
      <family val="2"/>
      <scheme val="major"/>
    </font>
    <font>
      <b/>
      <sz val="10"/>
      <color theme="1" tint="0.24994659260841701"/>
      <name val="Arial"/>
      <family val="2"/>
    </font>
    <font>
      <b/>
      <sz val="11"/>
      <color theme="1"/>
      <name val="Corbel"/>
      <family val="2"/>
      <scheme val="minor"/>
    </font>
    <font>
      <sz val="11"/>
      <color rgb="FFFF0000"/>
      <name val="Corbel"/>
      <family val="2"/>
      <scheme val="minor"/>
    </font>
    <font>
      <sz val="10"/>
      <color theme="1"/>
      <name val="Corbel"/>
      <family val="2"/>
      <scheme val="minor"/>
    </font>
    <font>
      <b/>
      <sz val="11"/>
      <color rgb="FFFFFF00"/>
      <name val="Corbel"/>
      <family val="2"/>
      <scheme val="major"/>
    </font>
    <font>
      <b/>
      <sz val="11"/>
      <color theme="1" tint="0.34998626667073579"/>
      <name val="Corbel"/>
      <family val="2"/>
      <scheme val="major"/>
    </font>
    <font>
      <sz val="11"/>
      <color theme="1" tint="0.24994659260841701"/>
      <name val="Corbel"/>
      <family val="2"/>
      <scheme val="major"/>
    </font>
    <font>
      <sz val="11"/>
      <name val="Corbel"/>
      <family val="2"/>
      <scheme val="minor"/>
    </font>
    <font>
      <i/>
      <sz val="11"/>
      <color theme="1"/>
      <name val="Corbel"/>
      <family val="2"/>
      <scheme val="minor"/>
    </font>
    <font>
      <b/>
      <sz val="10"/>
      <color theme="1"/>
      <name val="Corbel"/>
      <family val="2"/>
      <scheme val="minor"/>
    </font>
    <font>
      <sz val="10"/>
      <color rgb="FF0070C0"/>
      <name val="Corbel"/>
      <family val="2"/>
      <scheme val="minor"/>
    </font>
    <font>
      <b/>
      <sz val="10"/>
      <color rgb="FF0070C0"/>
      <name val="Corbel"/>
      <family val="2"/>
      <scheme val="minor"/>
    </font>
    <font>
      <b/>
      <sz val="10"/>
      <name val="Corbel"/>
      <family val="2"/>
      <scheme val="minor"/>
    </font>
    <font>
      <sz val="10"/>
      <color theme="1" tint="0.499984740745262"/>
      <name val="Corbel"/>
      <family val="2"/>
      <scheme val="minor"/>
    </font>
    <font>
      <b/>
      <u/>
      <sz val="11"/>
      <color theme="1"/>
      <name val="Corbel"/>
      <family val="2"/>
      <scheme val="minor"/>
    </font>
    <font>
      <sz val="11"/>
      <color theme="0"/>
      <name val="Corbel"/>
      <family val="2"/>
      <scheme val="minor"/>
    </font>
    <font>
      <sz val="10"/>
      <color theme="0"/>
      <name val="Corbel"/>
      <family val="2"/>
      <scheme val="major"/>
    </font>
    <font>
      <sz val="9"/>
      <color theme="0"/>
      <name val="Corbel"/>
      <family val="2"/>
      <scheme val="major"/>
    </font>
    <font>
      <b/>
      <sz val="9"/>
      <color theme="0"/>
      <name val="Corbel"/>
      <family val="2"/>
      <scheme val="major"/>
    </font>
    <font>
      <b/>
      <sz val="10"/>
      <color theme="0"/>
      <name val="Corbel"/>
      <family val="2"/>
      <scheme val="major"/>
    </font>
    <font>
      <b/>
      <sz val="14"/>
      <color rgb="FF0070C0"/>
      <name val="Corbel"/>
      <family val="2"/>
      <scheme val="major"/>
    </font>
    <font>
      <b/>
      <sz val="18"/>
      <color rgb="FF0070C0"/>
      <name val="Corbel"/>
      <family val="2"/>
      <scheme val="major"/>
    </font>
    <font>
      <b/>
      <sz val="18"/>
      <color rgb="FF002060"/>
      <name val="Corbel"/>
      <family val="2"/>
      <scheme val="major"/>
    </font>
    <font>
      <b/>
      <sz val="18"/>
      <color theme="0"/>
      <name val="Corbel"/>
      <family val="2"/>
      <scheme val="major"/>
    </font>
    <font>
      <sz val="12"/>
      <color theme="0"/>
      <name val="Corbel"/>
      <family val="2"/>
      <scheme val="major"/>
    </font>
    <font>
      <b/>
      <sz val="12"/>
      <color theme="0"/>
      <name val="Corbel"/>
      <family val="2"/>
      <scheme val="major"/>
    </font>
    <font>
      <sz val="12"/>
      <color theme="0"/>
      <name val="Corbel"/>
      <family val="2"/>
      <scheme val="minor"/>
    </font>
    <font>
      <sz val="11"/>
      <color theme="5" tint="-0.249977111117893"/>
      <name val="Corbel"/>
      <family val="2"/>
      <scheme val="minor"/>
    </font>
    <font>
      <sz val="10"/>
      <color theme="0"/>
      <name val="Corbel"/>
      <family val="2"/>
      <scheme val="minor"/>
    </font>
    <font>
      <b/>
      <sz val="18"/>
      <color rgb="FFFFC000"/>
      <name val="Corbel"/>
      <family val="2"/>
      <scheme val="minor"/>
    </font>
    <font>
      <b/>
      <sz val="18"/>
      <color rgb="FF0070C0"/>
      <name val="Corbel"/>
      <family val="2"/>
      <scheme val="minor"/>
    </font>
    <font>
      <b/>
      <sz val="14"/>
      <color theme="9" tint="-0.249977111117893"/>
      <name val="Corbel"/>
      <family val="2"/>
      <scheme val="minor"/>
    </font>
    <font>
      <b/>
      <sz val="14"/>
      <color theme="4" tint="-0.249977111117893"/>
      <name val="Corbel"/>
      <family val="2"/>
      <scheme val="minor"/>
    </font>
    <font>
      <b/>
      <sz val="13.5"/>
      <color rgb="FF002060"/>
      <name val="Corbel"/>
      <family val="2"/>
      <scheme val="major"/>
    </font>
    <font>
      <b/>
      <sz val="11.5"/>
      <color theme="1" tint="0.24994659260841701"/>
      <name val="Corbel"/>
      <family val="2"/>
      <scheme val="major"/>
    </font>
    <font>
      <b/>
      <sz val="11.5"/>
      <color theme="1"/>
      <name val="Corbel"/>
      <family val="2"/>
      <scheme val="minor"/>
    </font>
    <font>
      <b/>
      <sz val="11.5"/>
      <color theme="1" tint="0.34998626667073579"/>
      <name val="Corbel"/>
      <family val="2"/>
      <scheme val="major"/>
    </font>
    <font>
      <b/>
      <sz val="11.5"/>
      <color theme="8" tint="-0.249977111117893"/>
      <name val="Corbel"/>
      <family val="2"/>
      <scheme val="minor"/>
    </font>
    <font>
      <b/>
      <sz val="12"/>
      <color theme="1" tint="0.34998626667073579"/>
      <name val="Corbel"/>
      <family val="2"/>
      <scheme val="major"/>
    </font>
    <font>
      <sz val="11.5"/>
      <color theme="1"/>
      <name val="Corbel"/>
      <family val="2"/>
      <scheme val="minor"/>
    </font>
    <font>
      <b/>
      <sz val="11.5"/>
      <color theme="4" tint="-0.249977111117893"/>
      <name val="Corbel"/>
      <family val="2"/>
      <scheme val="major"/>
    </font>
    <font>
      <sz val="11.5"/>
      <color theme="1" tint="0.34998626667073579"/>
      <name val="Corbel"/>
      <family val="2"/>
      <scheme val="major"/>
    </font>
    <font>
      <b/>
      <sz val="11.5"/>
      <color theme="1" tint="0.249977111117893"/>
      <name val="Corbel"/>
      <family val="2"/>
      <scheme val="major"/>
    </font>
    <font>
      <sz val="11"/>
      <name val="Corbel"/>
      <family val="2"/>
      <scheme val="major"/>
    </font>
    <font>
      <b/>
      <sz val="11"/>
      <name val="Corbel"/>
      <family val="2"/>
      <scheme val="minor"/>
    </font>
    <font>
      <b/>
      <sz val="11.5"/>
      <name val="Corbel"/>
      <family val="2"/>
      <scheme val="major"/>
    </font>
    <font>
      <b/>
      <sz val="11.5"/>
      <color theme="2" tint="-0.749992370372631"/>
      <name val="Corbel"/>
      <family val="2"/>
      <scheme val="major"/>
    </font>
    <font>
      <b/>
      <sz val="11.5"/>
      <color theme="2" tint="-0.499984740745262"/>
      <name val="Corbel"/>
      <family val="2"/>
      <scheme val="major"/>
    </font>
    <font>
      <sz val="11"/>
      <color rgb="FF0070C0"/>
      <name val="Corbel"/>
      <family val="2"/>
      <scheme val="minor"/>
    </font>
    <font>
      <b/>
      <sz val="12"/>
      <color theme="4" tint="-0.249977111117893"/>
      <name val="Corbel"/>
      <family val="2"/>
      <scheme val="minor"/>
    </font>
    <font>
      <b/>
      <sz val="12"/>
      <color theme="9" tint="-0.249977111117893"/>
      <name val="Corbel"/>
      <family val="2"/>
      <scheme val="minor"/>
    </font>
    <font>
      <sz val="12"/>
      <color theme="1"/>
      <name val="Corbel"/>
      <family val="2"/>
      <scheme val="minor"/>
    </font>
    <font>
      <sz val="10"/>
      <color rgb="FF1F497D"/>
      <name val="Calibri"/>
      <family val="2"/>
    </font>
    <font>
      <b/>
      <sz val="9"/>
      <color theme="1"/>
      <name val="Corbel"/>
      <family val="2"/>
      <scheme val="minor"/>
    </font>
    <font>
      <sz val="10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color theme="1"/>
      <name val="Calibri"/>
      <family val="2"/>
    </font>
    <font>
      <b/>
      <sz val="10"/>
      <color theme="1" tint="0.24994659260841701"/>
      <name val="Corbel"/>
      <family val="2"/>
      <scheme val="major"/>
    </font>
    <font>
      <vertAlign val="subscript"/>
      <sz val="10"/>
      <name val="Arial"/>
      <family val="2"/>
    </font>
    <font>
      <sz val="11"/>
      <color theme="1"/>
      <name val="Corbel"/>
      <family val="2"/>
      <scheme val="minor"/>
    </font>
    <font>
      <b/>
      <sz val="13"/>
      <color theme="3"/>
      <name val="Corbel"/>
      <family val="2"/>
      <scheme val="minor"/>
    </font>
    <font>
      <b/>
      <sz val="14"/>
      <color theme="1"/>
      <name val="Corbel"/>
      <family val="2"/>
      <scheme val="minor"/>
    </font>
    <font>
      <b/>
      <sz val="10"/>
      <color theme="0"/>
      <name val="Verdana"/>
      <family val="2"/>
    </font>
    <font>
      <u/>
      <sz val="10"/>
      <color theme="10"/>
      <name val="Corbel"/>
      <family val="2"/>
      <scheme val="major"/>
    </font>
    <font>
      <vertAlign val="superscript"/>
      <sz val="11.5"/>
      <color theme="1" tint="0.34998626667073579"/>
      <name val="Corbel"/>
      <family val="2"/>
      <scheme val="major"/>
    </font>
    <font>
      <u/>
      <sz val="9"/>
      <color theme="10"/>
      <name val="Corbel"/>
      <family val="2"/>
      <scheme val="major"/>
    </font>
    <font>
      <sz val="12"/>
      <color theme="0" tint="-0.499984740745262"/>
      <name val="Corbel"/>
      <family val="2"/>
      <scheme val="minor"/>
    </font>
    <font>
      <sz val="11"/>
      <color theme="0" tint="-0.499984740745262"/>
      <name val="Corbel"/>
      <family val="2"/>
      <scheme val="minor"/>
    </font>
    <font>
      <b/>
      <vertAlign val="superscript"/>
      <sz val="11.5"/>
      <color theme="1" tint="0.24994659260841701"/>
      <name val="Corbel"/>
      <family val="2"/>
      <scheme val="major"/>
    </font>
    <font>
      <u/>
      <sz val="12"/>
      <color theme="10"/>
      <name val="Corbel"/>
      <family val="2"/>
      <scheme val="major"/>
    </font>
    <font>
      <b/>
      <sz val="12"/>
      <color theme="1" tint="0.24994659260841701"/>
      <name val="Corbel"/>
      <family val="2"/>
      <scheme val="major"/>
    </font>
    <font>
      <b/>
      <sz val="14"/>
      <color theme="0" tint="-0.499984740745262"/>
      <name val="Corbel"/>
      <family val="2"/>
      <scheme val="major"/>
    </font>
    <font>
      <sz val="14"/>
      <color theme="0" tint="-0.499984740745262"/>
      <name val="Corbel"/>
      <family val="2"/>
      <scheme val="minor"/>
    </font>
    <font>
      <b/>
      <sz val="12"/>
      <name val="Corbel"/>
      <family val="2"/>
      <scheme val="minor"/>
    </font>
    <font>
      <sz val="12"/>
      <name val="Corbel"/>
      <family val="2"/>
      <scheme val="minor"/>
    </font>
    <font>
      <b/>
      <sz val="11.5"/>
      <name val="Corbel"/>
      <family val="2"/>
      <scheme val="minor"/>
    </font>
    <font>
      <b/>
      <sz val="8"/>
      <color theme="1" tint="0.34998626667073579"/>
      <name val="Corbel"/>
      <family val="2"/>
      <scheme val="major"/>
    </font>
    <font>
      <sz val="7"/>
      <color theme="1"/>
      <name val="Times New Roman"/>
      <family val="1"/>
    </font>
    <font>
      <sz val="11"/>
      <color theme="1"/>
      <name val="Symbol"/>
      <family val="1"/>
      <charset val="2"/>
    </font>
    <font>
      <b/>
      <sz val="11"/>
      <color rgb="FF00B050"/>
      <name val="Calibri"/>
      <family val="2"/>
    </font>
    <font>
      <sz val="11"/>
      <color rgb="FF1F497D"/>
      <name val="Calibri"/>
      <family val="2"/>
    </font>
    <font>
      <sz val="11"/>
      <color rgb="FF00B050"/>
      <name val="Calibri"/>
      <family val="2"/>
    </font>
    <font>
      <sz val="11"/>
      <color rgb="FF1F497D"/>
      <name val="Wingdings"/>
      <charset val="2"/>
    </font>
    <font>
      <sz val="7"/>
      <color rgb="FF1F497D"/>
      <name val="Times New Roman"/>
      <family val="1"/>
    </font>
    <font>
      <sz val="11"/>
      <color theme="1"/>
      <name val="Wingdings"/>
      <charset val="2"/>
    </font>
    <font>
      <sz val="11"/>
      <name val="Calibri"/>
      <family val="2"/>
    </font>
    <font>
      <sz val="7"/>
      <name val="Times New Roman"/>
      <family val="1"/>
    </font>
    <font>
      <sz val="11"/>
      <name val="Symbol"/>
      <family val="1"/>
      <charset val="2"/>
    </font>
    <font>
      <sz val="11"/>
      <color theme="9" tint="-0.249977111117893"/>
      <name val="Calibri"/>
      <family val="2"/>
    </font>
    <font>
      <b/>
      <sz val="11"/>
      <color theme="9" tint="-0.249977111117893"/>
      <name val="Calibri"/>
      <family val="2"/>
    </font>
    <font>
      <b/>
      <sz val="12"/>
      <color theme="9" tint="-0.249977111117893"/>
      <name val="Corbel"/>
      <family val="2"/>
      <scheme val="major"/>
    </font>
    <font>
      <b/>
      <sz val="12"/>
      <color rgb="FFFF0000"/>
      <name val="Corbel"/>
      <family val="2"/>
      <scheme val="major"/>
    </font>
    <font>
      <b/>
      <sz val="11"/>
      <name val="Calibri"/>
      <family val="2"/>
    </font>
    <font>
      <b/>
      <sz val="11"/>
      <color rgb="FFFF0000"/>
      <name val="Corbel"/>
      <family val="2"/>
      <scheme val="minor"/>
    </font>
    <font>
      <b/>
      <sz val="7"/>
      <color rgb="FFFF0000"/>
      <name val="Times New Roman"/>
      <family val="1"/>
    </font>
    <font>
      <b/>
      <sz val="11"/>
      <color rgb="FFFF0000"/>
      <name val="Calibri"/>
      <family val="2"/>
    </font>
    <font>
      <sz val="11"/>
      <color theme="9" tint="-0.249977111117893"/>
      <name val="Corbel"/>
      <family val="2"/>
    </font>
    <font>
      <sz val="9"/>
      <color theme="1"/>
      <name val="Corbel"/>
      <family val="2"/>
      <scheme val="minor"/>
    </font>
    <font>
      <sz val="9"/>
      <color rgb="FF000000"/>
      <name val="Corbel"/>
      <family val="2"/>
    </font>
    <font>
      <b/>
      <sz val="9"/>
      <color rgb="FF002060"/>
      <name val="Corbel"/>
      <family val="2"/>
    </font>
    <font>
      <sz val="9"/>
      <color theme="1"/>
      <name val="Calibri"/>
      <family val="2"/>
    </font>
    <font>
      <b/>
      <sz val="9"/>
      <color rgb="FF595959"/>
      <name val="Corbel"/>
      <family val="2"/>
    </font>
    <font>
      <b/>
      <sz val="9"/>
      <color theme="1"/>
      <name val="Calibri"/>
      <family val="2"/>
    </font>
    <font>
      <b/>
      <sz val="9"/>
      <color rgb="FF000000"/>
      <name val="Corbel"/>
      <family val="2"/>
    </font>
    <font>
      <sz val="9"/>
      <color rgb="FF7F7F7F"/>
      <name val="Calibri"/>
      <family val="2"/>
    </font>
    <font>
      <sz val="9"/>
      <color theme="1"/>
      <name val="Arial"/>
      <family val="2"/>
    </font>
    <font>
      <b/>
      <sz val="9"/>
      <color rgb="FF7F7F7F"/>
      <name val="Corbel"/>
      <family val="2"/>
    </font>
    <font>
      <sz val="9"/>
      <color rgb="FF000000"/>
      <name val="Arial"/>
      <family val="2"/>
    </font>
    <font>
      <sz val="9"/>
      <color rgb="FF7F7F7F"/>
      <name val="Corbel"/>
      <family val="2"/>
    </font>
    <font>
      <sz val="10"/>
      <color rgb="FFFF0000"/>
      <name val="Corbel"/>
      <family val="2"/>
      <scheme val="major"/>
    </font>
    <font>
      <sz val="10"/>
      <color theme="0" tint="-0.34998626667073579"/>
      <name val="Corbel"/>
      <family val="2"/>
      <scheme val="major"/>
    </font>
    <font>
      <b/>
      <sz val="7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5" tint="-0.249977111117893"/>
      <name val="Corbel"/>
      <family val="2"/>
      <scheme val="minor"/>
    </font>
    <font>
      <u/>
      <sz val="11"/>
      <name val="Corbel"/>
      <family val="2"/>
      <scheme val="minor"/>
    </font>
    <font>
      <sz val="10"/>
      <name val="Corbel"/>
      <family val="2"/>
      <scheme val="major"/>
    </font>
    <font>
      <b/>
      <sz val="11"/>
      <color theme="0"/>
      <name val="Corbel"/>
      <family val="2"/>
      <scheme val="minor"/>
    </font>
    <font>
      <sz val="11"/>
      <color rgb="FFEAEAEA"/>
      <name val="Arial"/>
      <family val="2"/>
    </font>
    <font>
      <sz val="11"/>
      <color rgb="FF000000"/>
      <name val="Calibri"/>
      <family val="2"/>
    </font>
    <font>
      <vertAlign val="superscript"/>
      <sz val="9"/>
      <color rgb="FF000000"/>
      <name val="Arial"/>
      <family val="2"/>
    </font>
    <font>
      <b/>
      <sz val="11"/>
      <color theme="4" tint="-0.249977111117893"/>
      <name val="Corbel"/>
      <family val="2"/>
      <scheme val="minor"/>
    </font>
    <font>
      <sz val="11"/>
      <color theme="4" tint="-0.249977111117893"/>
      <name val="Corbel"/>
      <family val="2"/>
      <scheme val="minor"/>
    </font>
    <font>
      <b/>
      <vertAlign val="superscript"/>
      <sz val="11"/>
      <color theme="4" tint="-0.249977111117893"/>
      <name val="Corbel"/>
      <family val="2"/>
      <scheme val="minor"/>
    </font>
    <font>
      <b/>
      <sz val="11"/>
      <color theme="3" tint="-0.499984740745262"/>
      <name val="Corbel"/>
      <family val="2"/>
      <scheme val="minor"/>
    </font>
    <font>
      <u/>
      <sz val="9"/>
      <color indexed="81"/>
      <name val="Tahoma"/>
      <family val="2"/>
    </font>
    <font>
      <sz val="10"/>
      <color theme="1" tint="0.34998626667073579"/>
      <name val="Corbel"/>
      <family val="2"/>
      <scheme val="major"/>
    </font>
    <font>
      <u/>
      <sz val="11"/>
      <color theme="1"/>
      <name val="Corbel"/>
      <family val="2"/>
      <scheme val="minor"/>
    </font>
    <font>
      <vertAlign val="superscript"/>
      <sz val="11"/>
      <color theme="1"/>
      <name val="Corbel"/>
      <family val="2"/>
      <scheme val="minor"/>
    </font>
    <font>
      <b/>
      <vertAlign val="superscript"/>
      <sz val="11.5"/>
      <color rgb="FFFF0000"/>
      <name val="Corbel"/>
      <family val="2"/>
      <scheme val="minor"/>
    </font>
    <font>
      <b/>
      <u/>
      <sz val="13.5"/>
      <color rgb="FF002060"/>
      <name val="Corbel"/>
      <family val="2"/>
      <scheme val="major"/>
    </font>
    <font>
      <b/>
      <i/>
      <sz val="13.5"/>
      <color rgb="FF002060"/>
      <name val="Corbel"/>
      <family val="2"/>
      <scheme val="major"/>
    </font>
    <font>
      <b/>
      <sz val="11.5"/>
      <color theme="9" tint="-0.499984740745262"/>
      <name val="Corbel"/>
      <family val="2"/>
      <scheme val="minor"/>
    </font>
    <font>
      <sz val="11"/>
      <color theme="1"/>
      <name val="Corbel"/>
      <family val="2"/>
    </font>
    <font>
      <vertAlign val="subscript"/>
      <sz val="11"/>
      <name val="Corbel"/>
      <family val="2"/>
    </font>
    <font>
      <sz val="11"/>
      <name val="Corbel"/>
      <family val="2"/>
    </font>
    <font>
      <b/>
      <sz val="12"/>
      <name val="Corbel"/>
      <family val="2"/>
      <scheme val="major"/>
    </font>
    <font>
      <b/>
      <sz val="12"/>
      <color rgb="FF92D050"/>
      <name val="Corbel"/>
      <family val="2"/>
      <scheme val="major"/>
    </font>
    <font>
      <sz val="11"/>
      <color theme="9" tint="-0.249977111117893"/>
      <name val="Corbel"/>
      <family val="2"/>
      <scheme val="minor"/>
    </font>
    <font>
      <b/>
      <sz val="11"/>
      <color theme="4" tint="-0.249977111117893"/>
      <name val="Corbel"/>
      <family val="2"/>
      <scheme val="major"/>
    </font>
    <font>
      <sz val="11"/>
      <color rgb="FF212121"/>
      <name val="Arial"/>
      <family val="2"/>
    </font>
    <font>
      <sz val="8"/>
      <color rgb="FFFF0000"/>
      <name val="Corbel"/>
      <family val="2"/>
      <scheme val="minor"/>
    </font>
    <font>
      <sz val="11"/>
      <color theme="0" tint="-0.499984740745262"/>
      <name val="Corbel"/>
      <family val="2"/>
      <scheme val="major"/>
    </font>
    <font>
      <b/>
      <i/>
      <sz val="11"/>
      <color theme="1"/>
      <name val="Corbel"/>
      <family val="2"/>
      <scheme val="minor"/>
    </font>
    <font>
      <b/>
      <sz val="16"/>
      <color theme="4" tint="-0.249977111117893"/>
      <name val="Corbel"/>
      <family val="2"/>
      <scheme val="major"/>
    </font>
    <font>
      <b/>
      <sz val="18"/>
      <color theme="4" tint="-0.249977111117893"/>
      <name val="Corbel"/>
      <family val="2"/>
      <scheme val="major"/>
    </font>
    <font>
      <b/>
      <sz val="18"/>
      <color theme="4" tint="-0.249977111117893"/>
      <name val="Corbel"/>
      <family val="2"/>
      <scheme val="minor"/>
    </font>
    <font>
      <sz val="18"/>
      <color theme="1"/>
      <name val="Corbel"/>
      <family val="2"/>
      <scheme val="minor"/>
    </font>
    <font>
      <b/>
      <sz val="11"/>
      <color rgb="FF1166EF"/>
      <name val="Corbel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0" tint="-0.14999847407452621"/>
        <bgColor theme="4" tint="0.79998168889431442"/>
      </patternFill>
    </fill>
    <fill>
      <patternFill patternType="lightUp">
        <bgColor theme="0"/>
      </patternFill>
    </fill>
    <fill>
      <patternFill patternType="solid">
        <fgColor rgb="FFBDD7EE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E5AA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/>
        <bgColor theme="7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rgb="FFFFF2CC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14999847407452621"/>
        <bgColor theme="0" tint="-0.14999847407452621"/>
      </patternFill>
    </fill>
    <fill>
      <patternFill patternType="darkUp">
        <bgColor theme="0"/>
      </patternFill>
    </fill>
  </fills>
  <borders count="177">
    <border>
      <left/>
      <right/>
      <top/>
      <bottom/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1" tint="0.34998626667073579"/>
      </top>
      <bottom/>
      <diagonal/>
    </border>
    <border>
      <left/>
      <right/>
      <top/>
      <bottom style="medium">
        <color theme="1" tint="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7" tint="0.59999389629810485"/>
      </left>
      <right style="thin">
        <color theme="7" tint="0.59999389629810485"/>
      </right>
      <top style="thin">
        <color theme="7" tint="0.59999389629810485"/>
      </top>
      <bottom style="thin">
        <color theme="7" tint="0.59999389629810485"/>
      </bottom>
      <diagonal/>
    </border>
    <border>
      <left style="thin">
        <color theme="7" tint="0.59999389629810485"/>
      </left>
      <right/>
      <top style="thin">
        <color theme="7" tint="0.59999389629810485"/>
      </top>
      <bottom style="thin">
        <color theme="7" tint="0.59999389629810485"/>
      </bottom>
      <diagonal/>
    </border>
    <border>
      <left/>
      <right/>
      <top style="thin">
        <color theme="7" tint="0.59999389629810485"/>
      </top>
      <bottom style="thin">
        <color theme="7" tint="0.59999389629810485"/>
      </bottom>
      <diagonal/>
    </border>
    <border>
      <left/>
      <right style="thin">
        <color theme="7" tint="0.59999389629810485"/>
      </right>
      <top style="thin">
        <color theme="7" tint="0.59999389629810485"/>
      </top>
      <bottom style="thin">
        <color theme="7" tint="0.59999389629810485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/>
      <right/>
      <top style="medium">
        <color rgb="FF92D050"/>
      </top>
      <bottom/>
      <diagonal/>
    </border>
    <border>
      <left/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/>
      <diagonal/>
    </border>
    <border>
      <left/>
      <right style="medium">
        <color rgb="FF92D050"/>
      </right>
      <top/>
      <bottom/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/>
      <right/>
      <top/>
      <bottom style="medium">
        <color rgb="FF92D050"/>
      </bottom>
      <diagonal/>
    </border>
    <border>
      <left/>
      <right style="medium">
        <color rgb="FF92D050"/>
      </right>
      <top/>
      <bottom style="medium">
        <color rgb="FF92D050"/>
      </bottom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7" tint="0.39997558519241921"/>
      </left>
      <right/>
      <top/>
      <bottom/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9" tint="-0.24994659260841701"/>
      </top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/>
      <bottom style="double">
        <color theme="4"/>
      </bottom>
      <diagonal/>
    </border>
    <border>
      <left/>
      <right style="thick">
        <color indexed="64"/>
      </right>
      <top/>
      <bottom/>
      <diagonal/>
    </border>
    <border>
      <left style="thick">
        <color theme="9"/>
      </left>
      <right/>
      <top style="thick">
        <color theme="9"/>
      </top>
      <bottom/>
      <diagonal/>
    </border>
    <border>
      <left/>
      <right/>
      <top style="thick">
        <color theme="9"/>
      </top>
      <bottom/>
      <diagonal/>
    </border>
    <border>
      <left/>
      <right style="thick">
        <color theme="9"/>
      </right>
      <top style="thick">
        <color theme="9"/>
      </top>
      <bottom/>
      <diagonal/>
    </border>
    <border>
      <left style="thick">
        <color theme="9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9"/>
      </right>
      <top/>
      <bottom/>
      <diagonal/>
    </border>
    <border>
      <left style="thick">
        <color theme="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9"/>
      </left>
      <right/>
      <top/>
      <bottom/>
      <diagonal/>
    </border>
    <border>
      <left style="thick">
        <color theme="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ck">
        <color theme="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9"/>
      </left>
      <right/>
      <top/>
      <bottom style="thick">
        <color theme="9"/>
      </bottom>
      <diagonal/>
    </border>
    <border>
      <left/>
      <right/>
      <top/>
      <bottom style="thick">
        <color theme="9"/>
      </bottom>
      <diagonal/>
    </border>
    <border>
      <left/>
      <right style="thick">
        <color theme="9"/>
      </right>
      <top/>
      <bottom style="thick">
        <color theme="9"/>
      </bottom>
      <diagonal/>
    </border>
    <border>
      <left/>
      <right style="thin">
        <color theme="0" tint="-0.34998626667073579"/>
      </right>
      <top/>
      <bottom style="thin">
        <color theme="0" tint="-0.499984740745262"/>
      </bottom>
      <diagonal/>
    </border>
    <border>
      <left style="thick">
        <color auto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ck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auto="1"/>
      </left>
      <right/>
      <top/>
      <bottom style="thin">
        <color theme="0" tint="-0.34998626667073579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ck">
        <color auto="1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ck">
        <color auto="1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80808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80808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auto="1"/>
      </right>
      <top/>
      <bottom style="thin">
        <color theme="0" tint="-0.34998626667073579"/>
      </bottom>
      <diagonal/>
    </border>
    <border>
      <left style="thick">
        <color theme="9"/>
      </left>
      <right/>
      <top style="thick">
        <color theme="9"/>
      </top>
      <bottom style="thin">
        <color indexed="64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ck">
        <color theme="9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9" tint="-0.24994659260841701"/>
      </left>
      <right/>
      <top/>
      <bottom style="thick">
        <color theme="9" tint="-0.24994659260841701"/>
      </bottom>
      <diagonal/>
    </border>
    <border>
      <left/>
      <right/>
      <top/>
      <bottom style="thick">
        <color theme="9" tint="-0.24994659260841701"/>
      </bottom>
      <diagonal/>
    </border>
    <border>
      <left/>
      <right style="thick">
        <color theme="9" tint="-0.24994659260841701"/>
      </right>
      <top/>
      <bottom style="thick">
        <color theme="9" tint="-0.24994659260841701"/>
      </bottom>
      <diagonal/>
    </border>
    <border>
      <left/>
      <right style="medium">
        <color rgb="FFFFFFFF"/>
      </right>
      <top/>
      <bottom/>
      <diagonal/>
    </border>
    <border>
      <left style="medium">
        <color rgb="FFEFEFEF"/>
      </left>
      <right/>
      <top/>
      <bottom style="medium">
        <color rgb="FFCCCCCC"/>
      </bottom>
      <diagonal/>
    </border>
    <border>
      <left/>
      <right/>
      <top style="medium">
        <color rgb="FFFFD966"/>
      </top>
      <bottom/>
      <diagonal/>
    </border>
    <border>
      <left/>
      <right/>
      <top style="thin">
        <color theme="5"/>
      </top>
      <bottom/>
      <diagonal/>
    </border>
    <border>
      <left/>
      <right/>
      <top style="medium">
        <color theme="1"/>
      </top>
      <bottom/>
      <diagonal/>
    </border>
    <border>
      <left/>
      <right/>
      <top style="thin">
        <color theme="4"/>
      </top>
      <bottom/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0" tint="-0.34998626667073579"/>
      </right>
      <top style="thick">
        <color auto="1"/>
      </top>
      <bottom style="thin">
        <color theme="0" tint="-0.34998626667073579"/>
      </bottom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0" fontId="2" fillId="4" borderId="1" applyNumberFormat="0" applyProtection="0">
      <alignment horizontal="left" vertical="center"/>
    </xf>
    <xf numFmtId="1" fontId="3" fillId="4" borderId="1">
      <alignment horizontal="center" vertical="center"/>
    </xf>
    <xf numFmtId="0" fontId="4" fillId="0" borderId="0" applyNumberFormat="0" applyFill="0" applyBorder="0" applyProtection="0">
      <alignment horizontal="left" vertical="center"/>
    </xf>
    <xf numFmtId="0" fontId="9" fillId="0" borderId="0" applyNumberFormat="0" applyFill="0" applyBorder="0" applyAlignment="0" applyProtection="0">
      <alignment horizontal="center" vertical="center"/>
    </xf>
    <xf numFmtId="0" fontId="76" fillId="0" borderId="0"/>
    <xf numFmtId="0" fontId="76" fillId="0" borderId="0"/>
    <xf numFmtId="0" fontId="76" fillId="0" borderId="0"/>
    <xf numFmtId="0" fontId="84" fillId="0" borderId="85" applyNumberFormat="0" applyFill="0" applyAlignment="0" applyProtection="0"/>
    <xf numFmtId="0" fontId="23" fillId="0" borderId="86" applyNumberFormat="0" applyFill="0" applyAlignment="0" applyProtection="0"/>
    <xf numFmtId="0" fontId="83" fillId="14" borderId="0" applyNumberFormat="0" applyBorder="0" applyAlignment="0" applyProtection="0"/>
  </cellStyleXfs>
  <cellXfs count="918">
    <xf numFmtId="0" fontId="0" fillId="0" borderId="0" xfId="0"/>
    <xf numFmtId="0" fontId="0" fillId="2" borderId="0" xfId="0" applyFill="1"/>
    <xf numFmtId="0" fontId="0" fillId="3" borderId="0" xfId="0" applyFill="1" applyAlignment="1">
      <alignment horizontal="center" vertical="center"/>
    </xf>
    <xf numFmtId="0" fontId="14" fillId="3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center" vertical="center"/>
    </xf>
    <xf numFmtId="0" fontId="0" fillId="3" borderId="0" xfId="0" applyFill="1"/>
    <xf numFmtId="0" fontId="0" fillId="3" borderId="28" xfId="0" applyFill="1" applyBorder="1"/>
    <xf numFmtId="0" fontId="23" fillId="3" borderId="0" xfId="0" applyFont="1" applyFill="1"/>
    <xf numFmtId="0" fontId="21" fillId="3" borderId="0" xfId="5" applyFont="1" applyFill="1" applyBorder="1" applyAlignment="1">
      <alignment horizontal="left" vertical="center"/>
    </xf>
    <xf numFmtId="0" fontId="31" fillId="5" borderId="0" xfId="0" applyFont="1" applyFill="1" applyAlignment="1">
      <alignment horizontal="center" vertical="center" wrapText="1"/>
    </xf>
    <xf numFmtId="0" fontId="25" fillId="5" borderId="0" xfId="0" applyFont="1" applyFill="1"/>
    <xf numFmtId="0" fontId="33" fillId="0" borderId="34" xfId="0" applyFont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7" fillId="10" borderId="12" xfId="0" applyFont="1" applyFill="1" applyBorder="1" applyAlignment="1">
      <alignment horizontal="center" vertical="center"/>
    </xf>
    <xf numFmtId="0" fontId="37" fillId="10" borderId="0" xfId="0" applyFont="1" applyFill="1" applyAlignment="1">
      <alignment horizontal="center" vertical="center"/>
    </xf>
    <xf numFmtId="0" fontId="39" fillId="10" borderId="11" xfId="0" applyFont="1" applyFill="1" applyBorder="1" applyAlignment="1">
      <alignment horizontal="center" vertical="center"/>
    </xf>
    <xf numFmtId="0" fontId="40" fillId="10" borderId="11" xfId="0" applyFont="1" applyFill="1" applyBorder="1" applyAlignment="1">
      <alignment horizontal="center" vertical="center"/>
    </xf>
    <xf numFmtId="0" fontId="41" fillId="10" borderId="11" xfId="0" applyFont="1" applyFill="1" applyBorder="1" applyAlignment="1">
      <alignment horizontal="center" vertical="center"/>
    </xf>
    <xf numFmtId="0" fontId="38" fillId="10" borderId="11" xfId="0" applyFont="1" applyFill="1" applyBorder="1" applyAlignment="1">
      <alignment horizontal="center" vertical="center"/>
    </xf>
    <xf numFmtId="0" fontId="41" fillId="10" borderId="11" xfId="1" applyFont="1" applyFill="1" applyBorder="1" applyAlignment="1">
      <alignment horizontal="center" vertical="center"/>
    </xf>
    <xf numFmtId="0" fontId="43" fillId="10" borderId="11" xfId="1" applyFont="1" applyFill="1" applyBorder="1" applyAlignment="1">
      <alignment horizontal="left" vertical="center"/>
    </xf>
    <xf numFmtId="0" fontId="50" fillId="10" borderId="12" xfId="0" applyFont="1" applyFill="1" applyBorder="1" applyAlignment="1">
      <alignment horizontal="center" vertical="center"/>
    </xf>
    <xf numFmtId="0" fontId="39" fillId="10" borderId="43" xfId="0" applyFont="1" applyFill="1" applyBorder="1" applyAlignment="1">
      <alignment horizontal="center" vertical="center"/>
    </xf>
    <xf numFmtId="0" fontId="40" fillId="10" borderId="43" xfId="1" applyFont="1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3" borderId="53" xfId="0" applyFill="1" applyBorder="1"/>
    <xf numFmtId="0" fontId="0" fillId="3" borderId="54" xfId="0" applyFill="1" applyBorder="1"/>
    <xf numFmtId="0" fontId="0" fillId="3" borderId="55" xfId="0" applyFill="1" applyBorder="1"/>
    <xf numFmtId="0" fontId="0" fillId="3" borderId="56" xfId="0" applyFill="1" applyBorder="1"/>
    <xf numFmtId="0" fontId="0" fillId="3" borderId="57" xfId="0" applyFill="1" applyBorder="1"/>
    <xf numFmtId="0" fontId="0" fillId="3" borderId="58" xfId="0" applyFill="1" applyBorder="1"/>
    <xf numFmtId="0" fontId="0" fillId="3" borderId="59" xfId="0" applyFill="1" applyBorder="1"/>
    <xf numFmtId="0" fontId="0" fillId="3" borderId="60" xfId="0" applyFill="1" applyBorder="1"/>
    <xf numFmtId="0" fontId="0" fillId="5" borderId="0" xfId="0" applyFill="1"/>
    <xf numFmtId="0" fontId="23" fillId="3" borderId="53" xfId="0" applyFont="1" applyFill="1" applyBorder="1"/>
    <xf numFmtId="0" fontId="52" fillId="10" borderId="53" xfId="0" applyFont="1" applyFill="1" applyBorder="1"/>
    <xf numFmtId="0" fontId="52" fillId="10" borderId="54" xfId="0" applyFont="1" applyFill="1" applyBorder="1"/>
    <xf numFmtId="0" fontId="52" fillId="10" borderId="55" xfId="0" applyFont="1" applyFill="1" applyBorder="1"/>
    <xf numFmtId="0" fontId="23" fillId="5" borderId="0" xfId="0" applyFont="1" applyFill="1"/>
    <xf numFmtId="0" fontId="0" fillId="6" borderId="0" xfId="0" applyFill="1"/>
    <xf numFmtId="0" fontId="55" fillId="6" borderId="0" xfId="0" applyFont="1" applyFill="1" applyAlignment="1">
      <alignment horizontal="left" vertical="center"/>
    </xf>
    <xf numFmtId="0" fontId="42" fillId="10" borderId="43" xfId="1" applyFont="1" applyFill="1" applyBorder="1" applyAlignment="1">
      <alignment horizontal="left" vertical="center"/>
    </xf>
    <xf numFmtId="0" fontId="41" fillId="10" borderId="43" xfId="0" applyFont="1" applyFill="1" applyBorder="1" applyAlignment="1">
      <alignment horizontal="center" vertical="center"/>
    </xf>
    <xf numFmtId="0" fontId="38" fillId="10" borderId="43" xfId="0" applyFont="1" applyFill="1" applyBorder="1" applyAlignment="1">
      <alignment horizontal="center" vertical="center"/>
    </xf>
    <xf numFmtId="0" fontId="71" fillId="6" borderId="0" xfId="0" applyFont="1" applyFill="1" applyAlignment="1">
      <alignment horizontal="center"/>
    </xf>
    <xf numFmtId="0" fontId="73" fillId="8" borderId="0" xfId="0" applyFont="1" applyFill="1"/>
    <xf numFmtId="0" fontId="73" fillId="3" borderId="0" xfId="0" applyFont="1" applyFill="1"/>
    <xf numFmtId="0" fontId="72" fillId="8" borderId="0" xfId="0" applyFont="1" applyFill="1"/>
    <xf numFmtId="0" fontId="32" fillId="0" borderId="36" xfId="0" applyFont="1" applyBorder="1" applyAlignment="1">
      <alignment vertical="center" wrapText="1"/>
    </xf>
    <xf numFmtId="0" fontId="31" fillId="5" borderId="0" xfId="0" applyFont="1" applyFill="1" applyAlignment="1">
      <alignment horizontal="left" vertical="center" wrapText="1"/>
    </xf>
    <xf numFmtId="0" fontId="33" fillId="0" borderId="69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33" fillId="0" borderId="35" xfId="0" applyFont="1" applyBorder="1" applyAlignment="1">
      <alignment horizontal="left" vertical="center" wrapText="1"/>
    </xf>
    <xf numFmtId="0" fontId="33" fillId="0" borderId="37" xfId="0" applyFont="1" applyBorder="1" applyAlignment="1">
      <alignment horizontal="left" vertical="center" wrapText="1"/>
    </xf>
    <xf numFmtId="0" fontId="25" fillId="3" borderId="0" xfId="0" applyFont="1" applyFill="1" applyAlignment="1">
      <alignment horizontal="left" vertical="top" wrapText="1"/>
    </xf>
    <xf numFmtId="0" fontId="33" fillId="0" borderId="34" xfId="0" applyFont="1" applyBorder="1" applyAlignment="1">
      <alignment horizontal="left" vertical="center" wrapText="1"/>
    </xf>
    <xf numFmtId="0" fontId="74" fillId="0" borderId="0" xfId="0" applyFont="1" applyAlignment="1">
      <alignment horizontal="left"/>
    </xf>
    <xf numFmtId="0" fontId="75" fillId="5" borderId="0" xfId="0" applyFont="1" applyFill="1" applyAlignment="1">
      <alignment horizontal="left" vertical="center" wrapText="1"/>
    </xf>
    <xf numFmtId="0" fontId="9" fillId="10" borderId="12" xfId="5" applyFill="1" applyBorder="1" applyAlignment="1">
      <alignment horizontal="left" vertical="center"/>
    </xf>
    <xf numFmtId="0" fontId="25" fillId="0" borderId="0" xfId="0" applyFont="1" applyAlignment="1">
      <alignment horizontal="left" vertical="top" wrapText="1"/>
    </xf>
    <xf numFmtId="0" fontId="71" fillId="6" borderId="0" xfId="0" applyFont="1" applyFill="1" applyAlignment="1">
      <alignment horizontal="center" vertical="center"/>
    </xf>
    <xf numFmtId="0" fontId="65" fillId="8" borderId="27" xfId="0" applyFont="1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28" fillId="0" borderId="10" xfId="0" applyFont="1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78" fillId="0" borderId="33" xfId="6" applyFont="1" applyBorder="1" applyAlignment="1" applyProtection="1">
      <alignment horizontal="center" wrapText="1"/>
      <protection locked="0"/>
    </xf>
    <xf numFmtId="164" fontId="78" fillId="0" borderId="33" xfId="6" applyNumberFormat="1" applyFont="1" applyBorder="1" applyAlignment="1" applyProtection="1">
      <alignment horizontal="center" wrapText="1"/>
      <protection locked="0"/>
    </xf>
    <xf numFmtId="0" fontId="77" fillId="0" borderId="74" xfId="6" applyFont="1" applyBorder="1" applyAlignment="1" applyProtection="1">
      <alignment horizontal="center" wrapText="1"/>
      <protection locked="0"/>
    </xf>
    <xf numFmtId="1" fontId="0" fillId="0" borderId="79" xfId="0" applyNumberFormat="1" applyBorder="1" applyAlignment="1" applyProtection="1">
      <alignment horizontal="center"/>
      <protection locked="0"/>
    </xf>
    <xf numFmtId="1" fontId="0" fillId="0" borderId="75" xfId="0" applyNumberFormat="1" applyBorder="1" applyAlignment="1" applyProtection="1">
      <alignment horizontal="center"/>
      <protection locked="0"/>
    </xf>
    <xf numFmtId="0" fontId="77" fillId="6" borderId="74" xfId="6" applyFont="1" applyFill="1" applyBorder="1" applyAlignment="1" applyProtection="1">
      <alignment horizontal="center" wrapText="1"/>
      <protection locked="0"/>
    </xf>
    <xf numFmtId="1" fontId="0" fillId="6" borderId="79" xfId="0" applyNumberFormat="1" applyFill="1" applyBorder="1" applyAlignment="1" applyProtection="1">
      <alignment horizontal="center"/>
      <protection locked="0"/>
    </xf>
    <xf numFmtId="164" fontId="78" fillId="6" borderId="33" xfId="6" applyNumberFormat="1" applyFont="1" applyFill="1" applyBorder="1" applyAlignment="1" applyProtection="1">
      <alignment horizontal="center" wrapText="1"/>
      <protection locked="0"/>
    </xf>
    <xf numFmtId="1" fontId="0" fillId="6" borderId="75" xfId="0" applyNumberFormat="1" applyFill="1" applyBorder="1" applyAlignment="1" applyProtection="1">
      <alignment horizontal="center"/>
      <protection locked="0"/>
    </xf>
    <xf numFmtId="0" fontId="78" fillId="6" borderId="33" xfId="6" applyFont="1" applyFill="1" applyBorder="1" applyAlignment="1" applyProtection="1">
      <alignment horizontal="center" wrapText="1"/>
      <protection locked="0"/>
    </xf>
    <xf numFmtId="0" fontId="85" fillId="0" borderId="86" xfId="10" applyFont="1" applyAlignment="1" applyProtection="1"/>
    <xf numFmtId="0" fontId="84" fillId="13" borderId="85" xfId="9" applyFill="1" applyAlignment="1" applyProtection="1">
      <alignment horizontal="center" vertical="center" wrapText="1"/>
    </xf>
    <xf numFmtId="0" fontId="37" fillId="3" borderId="0" xfId="0" applyFont="1" applyFill="1"/>
    <xf numFmtId="2" fontId="37" fillId="3" borderId="0" xfId="0" applyNumberFormat="1" applyFont="1" applyFill="1"/>
    <xf numFmtId="0" fontId="28" fillId="0" borderId="10" xfId="0" applyFont="1" applyBorder="1" applyAlignment="1">
      <alignment horizontal="center" vertical="center" wrapText="1"/>
    </xf>
    <xf numFmtId="14" fontId="37" fillId="0" borderId="0" xfId="0" applyNumberFormat="1" applyFont="1"/>
    <xf numFmtId="0" fontId="85" fillId="5" borderId="86" xfId="10" applyFont="1" applyFill="1" applyAlignment="1" applyProtection="1">
      <alignment horizontal="center" vertical="center"/>
    </xf>
    <xf numFmtId="0" fontId="0" fillId="0" borderId="0" xfId="0" quotePrefix="1"/>
    <xf numFmtId="0" fontId="12" fillId="10" borderId="11" xfId="0" applyFont="1" applyFill="1" applyBorder="1" applyAlignment="1">
      <alignment horizontal="center" vertical="center"/>
    </xf>
    <xf numFmtId="0" fontId="43" fillId="10" borderId="11" xfId="1" applyFont="1" applyFill="1" applyBorder="1" applyAlignment="1" applyProtection="1">
      <alignment horizontal="left" vertical="center"/>
    </xf>
    <xf numFmtId="0" fontId="41" fillId="10" borderId="11" xfId="1" applyFont="1" applyFill="1" applyBorder="1" applyAlignment="1" applyProtection="1">
      <alignment horizontal="center" vertical="center"/>
    </xf>
    <xf numFmtId="0" fontId="13" fillId="10" borderId="11" xfId="0" applyFont="1" applyFill="1" applyBorder="1" applyAlignment="1">
      <alignment horizontal="center" vertical="center"/>
    </xf>
    <xf numFmtId="0" fontId="15" fillId="10" borderId="11" xfId="5" applyFont="1" applyFill="1" applyBorder="1" applyAlignment="1" applyProtection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9" fillId="10" borderId="12" xfId="5" applyFill="1" applyBorder="1" applyAlignment="1" applyProtection="1">
      <alignment horizontal="left" vertical="center"/>
    </xf>
    <xf numFmtId="0" fontId="29" fillId="3" borderId="0" xfId="0" applyFont="1" applyFill="1" applyAlignment="1">
      <alignment horizontal="left" vertical="center" wrapText="1"/>
    </xf>
    <xf numFmtId="0" fontId="6" fillId="3" borderId="0" xfId="0" applyFont="1" applyFill="1" applyAlignment="1">
      <alignment horizontal="left" vertical="center"/>
    </xf>
    <xf numFmtId="0" fontId="58" fillId="2" borderId="27" xfId="0" applyFont="1" applyFill="1" applyBorder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top"/>
    </xf>
    <xf numFmtId="0" fontId="0" fillId="3" borderId="20" xfId="0" applyFill="1" applyBorder="1" applyAlignment="1">
      <alignment horizontal="center" vertical="center"/>
    </xf>
    <xf numFmtId="0" fontId="60" fillId="3" borderId="0" xfId="0" applyFont="1" applyFill="1" applyAlignment="1">
      <alignment horizontal="left" vertical="center"/>
    </xf>
    <xf numFmtId="0" fontId="0" fillId="3" borderId="27" xfId="0" applyFill="1" applyBorder="1" applyAlignment="1" applyProtection="1">
      <alignment horizontal="center" vertical="center"/>
      <protection locked="0"/>
    </xf>
    <xf numFmtId="0" fontId="0" fillId="3" borderId="27" xfId="0" applyFill="1" applyBorder="1" applyAlignment="1" applyProtection="1">
      <alignment horizontal="center" vertical="top"/>
      <protection locked="0"/>
    </xf>
    <xf numFmtId="0" fontId="0" fillId="3" borderId="27" xfId="0" applyFill="1" applyBorder="1" applyAlignment="1" applyProtection="1">
      <alignment horizontal="center" vertical="center" wrapText="1"/>
      <protection locked="0"/>
    </xf>
    <xf numFmtId="0" fontId="62" fillId="2" borderId="27" xfId="0" applyFont="1" applyFill="1" applyBorder="1" applyAlignment="1" applyProtection="1">
      <alignment horizontal="right" vertical="center"/>
      <protection locked="0"/>
    </xf>
    <xf numFmtId="0" fontId="0" fillId="3" borderId="50" xfId="0" applyFill="1" applyBorder="1" applyAlignment="1" applyProtection="1">
      <alignment horizontal="center" vertical="center"/>
      <protection locked="0"/>
    </xf>
    <xf numFmtId="0" fontId="56" fillId="2" borderId="52" xfId="0" applyFont="1" applyFill="1" applyBorder="1" applyAlignment="1">
      <alignment horizontal="center" vertical="center"/>
    </xf>
    <xf numFmtId="0" fontId="65" fillId="8" borderId="52" xfId="0" applyFont="1" applyFill="1" applyBorder="1" applyAlignment="1" applyProtection="1">
      <alignment horizontal="center" vertical="center"/>
      <protection locked="0"/>
    </xf>
    <xf numFmtId="0" fontId="28" fillId="0" borderId="17" xfId="0" applyFont="1" applyBorder="1" applyAlignment="1" applyProtection="1">
      <alignment horizontal="center" vertical="center"/>
      <protection locked="0"/>
    </xf>
    <xf numFmtId="0" fontId="28" fillId="8" borderId="19" xfId="0" applyFont="1" applyFill="1" applyBorder="1" applyAlignment="1" applyProtection="1">
      <alignment horizontal="center" vertical="center"/>
      <protection locked="0"/>
    </xf>
    <xf numFmtId="166" fontId="28" fillId="2" borderId="27" xfId="0" applyNumberFormat="1" applyFont="1" applyFill="1" applyBorder="1" applyAlignment="1">
      <alignment horizontal="center" vertical="center"/>
    </xf>
    <xf numFmtId="0" fontId="28" fillId="8" borderId="101" xfId="0" applyFont="1" applyFill="1" applyBorder="1" applyAlignment="1" applyProtection="1">
      <alignment horizontal="center" vertical="center" wrapText="1"/>
      <protection locked="0"/>
    </xf>
    <xf numFmtId="0" fontId="79" fillId="2" borderId="79" xfId="6" applyFont="1" applyFill="1" applyBorder="1" applyAlignment="1">
      <alignment horizontal="center" wrapText="1"/>
    </xf>
    <xf numFmtId="1" fontId="0" fillId="2" borderId="79" xfId="0" applyNumberFormat="1" applyFill="1" applyBorder="1" applyAlignment="1">
      <alignment horizontal="center"/>
    </xf>
    <xf numFmtId="1" fontId="77" fillId="15" borderId="33" xfId="6" applyNumberFormat="1" applyFont="1" applyFill="1" applyBorder="1" applyAlignment="1">
      <alignment horizontal="center" wrapText="1"/>
    </xf>
    <xf numFmtId="0" fontId="0" fillId="2" borderId="27" xfId="0" applyFill="1" applyBorder="1" applyAlignment="1">
      <alignment horizontal="center" vertical="center"/>
    </xf>
    <xf numFmtId="0" fontId="56" fillId="8" borderId="27" xfId="0" applyFont="1" applyFill="1" applyBorder="1" applyAlignment="1">
      <alignment vertical="center" wrapText="1"/>
    </xf>
    <xf numFmtId="0" fontId="28" fillId="8" borderId="27" xfId="0" applyFont="1" applyFill="1" applyBorder="1" applyAlignment="1" applyProtection="1">
      <alignment horizontal="left" vertical="top"/>
      <protection locked="0"/>
    </xf>
    <xf numFmtId="0" fontId="0" fillId="2" borderId="27" xfId="0" applyFill="1" applyBorder="1" applyAlignment="1">
      <alignment horizontal="center" vertical="center" wrapText="1"/>
    </xf>
    <xf numFmtId="0" fontId="0" fillId="2" borderId="65" xfId="0" applyFill="1" applyBorder="1" applyAlignment="1">
      <alignment horizontal="center" vertical="center" wrapText="1"/>
    </xf>
    <xf numFmtId="0" fontId="0" fillId="0" borderId="27" xfId="0" applyBorder="1" applyAlignment="1" applyProtection="1">
      <alignment horizontal="center" vertical="center"/>
      <protection locked="0"/>
    </xf>
    <xf numFmtId="1" fontId="90" fillId="2" borderId="33" xfId="11" applyNumberFormat="1" applyFont="1" applyFill="1" applyBorder="1" applyProtection="1"/>
    <xf numFmtId="2" fontId="90" fillId="2" borderId="33" xfId="11" applyNumberFormat="1" applyFont="1" applyFill="1" applyBorder="1" applyProtection="1"/>
    <xf numFmtId="0" fontId="91" fillId="2" borderId="0" xfId="0" applyFont="1" applyFill="1"/>
    <xf numFmtId="1" fontId="85" fillId="2" borderId="86" xfId="10" applyNumberFormat="1" applyFont="1" applyFill="1" applyAlignment="1" applyProtection="1">
      <alignment horizontal="center" vertical="center"/>
    </xf>
    <xf numFmtId="0" fontId="79" fillId="8" borderId="79" xfId="6" applyFont="1" applyFill="1" applyBorder="1" applyAlignment="1" applyProtection="1">
      <alignment horizontal="center" wrapText="1"/>
      <protection locked="0"/>
    </xf>
    <xf numFmtId="0" fontId="0" fillId="0" borderId="109" xfId="0" applyBorder="1" applyAlignment="1" applyProtection="1">
      <alignment horizontal="center" vertical="center"/>
      <protection locked="0"/>
    </xf>
    <xf numFmtId="0" fontId="28" fillId="0" borderId="110" xfId="0" applyFont="1" applyBorder="1" applyAlignment="1" applyProtection="1">
      <alignment horizontal="center" vertical="center"/>
      <protection locked="0"/>
    </xf>
    <xf numFmtId="0" fontId="0" fillId="8" borderId="17" xfId="0" applyFill="1" applyBorder="1" applyAlignment="1" applyProtection="1">
      <alignment vertical="center"/>
      <protection locked="0"/>
    </xf>
    <xf numFmtId="0" fontId="9" fillId="10" borderId="0" xfId="5" applyFill="1" applyBorder="1" applyAlignment="1">
      <alignment horizontal="left" vertical="center"/>
    </xf>
    <xf numFmtId="0" fontId="29" fillId="3" borderId="0" xfId="0" applyFont="1" applyFill="1"/>
    <xf numFmtId="0" fontId="24" fillId="3" borderId="0" xfId="0" applyFont="1" applyFill="1"/>
    <xf numFmtId="0" fontId="24" fillId="3" borderId="0" xfId="0" applyFont="1" applyFill="1" applyAlignment="1">
      <alignment horizontal="left" vertical="center"/>
    </xf>
    <xf numFmtId="0" fontId="24" fillId="0" borderId="17" xfId="0" applyFont="1" applyBorder="1" applyAlignment="1" applyProtection="1">
      <alignment horizontal="center" vertical="center"/>
      <protection locked="0"/>
    </xf>
    <xf numFmtId="0" fontId="0" fillId="0" borderId="112" xfId="0" applyBorder="1" applyAlignment="1" applyProtection="1">
      <alignment horizontal="center" vertical="center"/>
      <protection locked="0"/>
    </xf>
    <xf numFmtId="0" fontId="28" fillId="0" borderId="18" xfId="0" applyFont="1" applyBorder="1" applyAlignment="1" applyProtection="1">
      <alignment horizontal="center" vertical="center" wrapText="1"/>
      <protection locked="0"/>
    </xf>
    <xf numFmtId="0" fontId="0" fillId="3" borderId="33" xfId="0" applyFill="1" applyBorder="1" applyAlignment="1" applyProtection="1">
      <alignment horizontal="center" vertical="center"/>
      <protection locked="0"/>
    </xf>
    <xf numFmtId="0" fontId="56" fillId="2" borderId="27" xfId="0" applyFont="1" applyFill="1" applyBorder="1" applyAlignment="1">
      <alignment horizontal="left" vertical="center"/>
    </xf>
    <xf numFmtId="0" fontId="28" fillId="8" borderId="27" xfId="0" applyFont="1" applyFill="1" applyBorder="1" applyAlignment="1" applyProtection="1">
      <alignment horizontal="center" vertical="center"/>
      <protection locked="0"/>
    </xf>
    <xf numFmtId="0" fontId="56" fillId="2" borderId="27" xfId="0" applyFont="1" applyFill="1" applyBorder="1" applyAlignment="1">
      <alignment horizontal="center" vertical="center"/>
    </xf>
    <xf numFmtId="0" fontId="56" fillId="2" borderId="27" xfId="0" applyFont="1" applyFill="1" applyBorder="1" applyAlignment="1">
      <alignment horizontal="center" vertical="center" wrapText="1"/>
    </xf>
    <xf numFmtId="0" fontId="28" fillId="0" borderId="27" xfId="0" applyFont="1" applyBorder="1" applyAlignment="1" applyProtection="1">
      <alignment horizontal="left" vertical="top" wrapText="1"/>
      <protection locked="0"/>
    </xf>
    <xf numFmtId="0" fontId="69" fillId="2" borderId="27" xfId="0" applyFont="1" applyFill="1" applyBorder="1" applyAlignment="1">
      <alignment horizontal="center" vertical="center" wrapText="1"/>
    </xf>
    <xf numFmtId="0" fontId="58" fillId="2" borderId="76" xfId="0" applyFont="1" applyFill="1" applyBorder="1" applyAlignment="1">
      <alignment horizontal="center" vertical="center" wrapText="1"/>
    </xf>
    <xf numFmtId="0" fontId="58" fillId="2" borderId="27" xfId="0" applyFont="1" applyFill="1" applyBorder="1" applyAlignment="1">
      <alignment horizontal="center" vertical="center" wrapText="1"/>
    </xf>
    <xf numFmtId="1" fontId="3" fillId="3" borderId="1" xfId="3" applyFill="1" applyProtection="1">
      <alignment horizontal="center" vertical="center"/>
      <protection locked="0"/>
    </xf>
    <xf numFmtId="0" fontId="27" fillId="8" borderId="27" xfId="0" applyFont="1" applyFill="1" applyBorder="1" applyAlignment="1" applyProtection="1">
      <alignment horizontal="center" vertical="center"/>
      <protection locked="0"/>
    </xf>
    <xf numFmtId="0" fontId="0" fillId="8" borderId="27" xfId="0" applyFill="1" applyBorder="1" applyAlignment="1" applyProtection="1">
      <alignment horizontal="center" vertical="top"/>
      <protection locked="0"/>
    </xf>
    <xf numFmtId="0" fontId="6" fillId="0" borderId="27" xfId="0" applyFont="1" applyBorder="1" applyAlignment="1" applyProtection="1">
      <alignment horizontal="left" vertical="top" wrapText="1"/>
      <protection locked="0"/>
    </xf>
    <xf numFmtId="0" fontId="0" fillId="2" borderId="0" xfId="0" applyFill="1" applyAlignment="1">
      <alignment horizontal="center" vertical="center"/>
    </xf>
    <xf numFmtId="0" fontId="2" fillId="2" borderId="1" xfId="2" applyFill="1" applyAlignment="1" applyProtection="1">
      <alignment horizontal="center" vertical="center"/>
    </xf>
    <xf numFmtId="0" fontId="0" fillId="2" borderId="0" xfId="0" applyFill="1" applyAlignment="1">
      <alignment horizontal="center"/>
    </xf>
    <xf numFmtId="0" fontId="5" fillId="2" borderId="10" xfId="4" applyFont="1" applyFill="1" applyBorder="1" applyAlignment="1" applyProtection="1">
      <alignment horizontal="center" vertical="center" wrapText="1"/>
    </xf>
    <xf numFmtId="0" fontId="5" fillId="2" borderId="10" xfId="4" applyFont="1" applyFill="1" applyBorder="1" applyAlignment="1" applyProtection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0" fontId="9" fillId="2" borderId="0" xfId="5" applyFill="1" applyAlignment="1" applyProtection="1">
      <alignment horizontal="left"/>
    </xf>
    <xf numFmtId="0" fontId="9" fillId="2" borderId="0" xfId="5" applyFill="1" applyAlignment="1" applyProtection="1">
      <alignment horizontal="left" indent="5"/>
    </xf>
    <xf numFmtId="0" fontId="16" fillId="2" borderId="0" xfId="0" applyFont="1" applyFill="1" applyAlignment="1">
      <alignment horizontal="left" vertical="top" wrapText="1"/>
    </xf>
    <xf numFmtId="0" fontId="24" fillId="3" borderId="0" xfId="0" applyFont="1" applyFill="1" applyAlignment="1">
      <alignment horizontal="center" vertical="center"/>
    </xf>
    <xf numFmtId="0" fontId="41" fillId="10" borderId="11" xfId="0" applyFont="1" applyFill="1" applyBorder="1" applyAlignment="1">
      <alignment horizontal="right" vertical="center"/>
    </xf>
    <xf numFmtId="0" fontId="41" fillId="10" borderId="11" xfId="0" applyFont="1" applyFill="1" applyBorder="1" applyAlignment="1">
      <alignment horizontal="left" vertical="center"/>
    </xf>
    <xf numFmtId="0" fontId="41" fillId="10" borderId="11" xfId="1" applyFont="1" applyFill="1" applyBorder="1" applyAlignment="1" applyProtection="1">
      <alignment horizontal="right" vertical="center"/>
    </xf>
    <xf numFmtId="0" fontId="9" fillId="3" borderId="33" xfId="5" applyFill="1" applyBorder="1" applyAlignment="1" applyProtection="1">
      <alignment vertical="top"/>
    </xf>
    <xf numFmtId="0" fontId="0" fillId="3" borderId="0" xfId="0" applyFill="1" applyAlignment="1">
      <alignment horizontal="left" vertical="center"/>
    </xf>
    <xf numFmtId="0" fontId="8" fillId="3" borderId="0" xfId="0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87" fillId="3" borderId="0" xfId="5" applyFont="1" applyFill="1" applyAlignment="1" applyProtection="1">
      <alignment horizontal="left" vertical="center"/>
    </xf>
    <xf numFmtId="0" fontId="18" fillId="3" borderId="0" xfId="0" applyFont="1" applyFill="1" applyAlignment="1">
      <alignment wrapText="1"/>
    </xf>
    <xf numFmtId="0" fontId="0" fillId="3" borderId="0" xfId="0" applyFill="1" applyAlignment="1">
      <alignment vertical="top" wrapText="1"/>
    </xf>
    <xf numFmtId="0" fontId="0" fillId="3" borderId="0" xfId="0" applyFill="1" applyAlignment="1">
      <alignment vertical="top"/>
    </xf>
    <xf numFmtId="0" fontId="0" fillId="5" borderId="0" xfId="0" applyFill="1" applyAlignment="1">
      <alignment horizontal="center" vertical="center"/>
    </xf>
    <xf numFmtId="0" fontId="56" fillId="2" borderId="27" xfId="0" applyFont="1" applyFill="1" applyBorder="1" applyAlignment="1">
      <alignment horizontal="center" wrapText="1"/>
    </xf>
    <xf numFmtId="0" fontId="26" fillId="3" borderId="0" xfId="0" applyFont="1" applyFill="1" applyAlignment="1">
      <alignment horizontal="right" vertical="center"/>
    </xf>
    <xf numFmtId="0" fontId="15" fillId="3" borderId="0" xfId="0" applyFont="1" applyFill="1" applyAlignment="1">
      <alignment horizontal="left" vertical="center"/>
    </xf>
    <xf numFmtId="0" fontId="69" fillId="2" borderId="27" xfId="0" applyFont="1" applyFill="1" applyBorder="1" applyAlignment="1">
      <alignment horizontal="right" vertical="center"/>
    </xf>
    <xf numFmtId="0" fontId="62" fillId="2" borderId="27" xfId="0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left" vertical="top" wrapText="1"/>
    </xf>
    <xf numFmtId="0" fontId="10" fillId="3" borderId="0" xfId="0" applyFont="1" applyFill="1" applyAlignment="1">
      <alignment horizontal="left" vertical="center"/>
    </xf>
    <xf numFmtId="0" fontId="10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horizontal="left" vertical="center"/>
    </xf>
    <xf numFmtId="0" fontId="29" fillId="0" borderId="27" xfId="0" applyFont="1" applyBorder="1" applyAlignment="1" applyProtection="1">
      <alignment horizontal="center" vertical="center"/>
      <protection locked="0"/>
    </xf>
    <xf numFmtId="0" fontId="0" fillId="2" borderId="51" xfId="0" applyFill="1" applyBorder="1" applyAlignment="1">
      <alignment horizontal="center" vertical="center"/>
    </xf>
    <xf numFmtId="0" fontId="0" fillId="0" borderId="33" xfId="0" applyBorder="1" applyAlignment="1" applyProtection="1">
      <alignment horizontal="center" vertical="center"/>
      <protection locked="0"/>
    </xf>
    <xf numFmtId="0" fontId="58" fillId="2" borderId="64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29" fillId="3" borderId="22" xfId="0" applyFont="1" applyFill="1" applyBorder="1" applyAlignment="1">
      <alignment vertical="center"/>
    </xf>
    <xf numFmtId="0" fontId="29" fillId="3" borderId="23" xfId="0" applyFont="1" applyFill="1" applyBorder="1" applyAlignment="1">
      <alignment vertical="center"/>
    </xf>
    <xf numFmtId="0" fontId="29" fillId="3" borderId="0" xfId="0" applyFont="1" applyFill="1" applyAlignment="1">
      <alignment horizontal="left" vertical="center"/>
    </xf>
    <xf numFmtId="0" fontId="9" fillId="3" borderId="0" xfId="5" applyFill="1" applyBorder="1" applyAlignment="1" applyProtection="1">
      <alignment horizontal="left" vertical="center"/>
    </xf>
    <xf numFmtId="0" fontId="96" fillId="0" borderId="0" xfId="0" applyFont="1" applyAlignment="1">
      <alignment horizontal="left" vertical="center"/>
    </xf>
    <xf numFmtId="0" fontId="0" fillId="0" borderId="94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85" fillId="3" borderId="0" xfId="0" applyFont="1" applyFill="1" applyAlignment="1">
      <alignment horizontal="left" vertical="center"/>
    </xf>
    <xf numFmtId="0" fontId="85" fillId="3" borderId="0" xfId="0" applyFont="1" applyFill="1" applyAlignment="1">
      <alignment vertical="center"/>
    </xf>
    <xf numFmtId="0" fontId="60" fillId="3" borderId="99" xfId="0" applyFont="1" applyFill="1" applyBorder="1" applyAlignment="1">
      <alignment horizontal="left" vertical="center"/>
    </xf>
    <xf numFmtId="0" fontId="85" fillId="3" borderId="97" xfId="0" applyFont="1" applyFill="1" applyBorder="1" applyAlignment="1">
      <alignment vertical="center"/>
    </xf>
    <xf numFmtId="0" fontId="0" fillId="3" borderId="97" xfId="0" applyFill="1" applyBorder="1"/>
    <xf numFmtId="0" fontId="0" fillId="3" borderId="99" xfId="0" applyFill="1" applyBorder="1" applyAlignment="1">
      <alignment horizontal="center" vertical="center"/>
    </xf>
    <xf numFmtId="0" fontId="24" fillId="3" borderId="99" xfId="0" applyFont="1" applyFill="1" applyBorder="1" applyAlignment="1">
      <alignment horizontal="center" vertical="center"/>
    </xf>
    <xf numFmtId="0" fontId="63" fillId="2" borderId="112" xfId="0" applyFont="1" applyFill="1" applyBorder="1" applyAlignment="1">
      <alignment horizontal="center" vertical="center" wrapText="1"/>
    </xf>
    <xf numFmtId="0" fontId="63" fillId="2" borderId="10" xfId="0" applyFont="1" applyFill="1" applyBorder="1" applyAlignment="1">
      <alignment horizontal="center" vertical="center" wrapText="1"/>
    </xf>
    <xf numFmtId="0" fontId="63" fillId="2" borderId="109" xfId="0" applyFont="1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/>
    </xf>
    <xf numFmtId="0" fontId="0" fillId="3" borderId="102" xfId="0" applyFill="1" applyBorder="1"/>
    <xf numFmtId="0" fontId="0" fillId="3" borderId="103" xfId="0" applyFill="1" applyBorder="1"/>
    <xf numFmtId="0" fontId="0" fillId="3" borderId="104" xfId="0" applyFill="1" applyBorder="1"/>
    <xf numFmtId="0" fontId="28" fillId="8" borderId="17" xfId="0" applyFont="1" applyFill="1" applyBorder="1" applyAlignment="1" applyProtection="1">
      <alignment horizontal="center" vertical="center"/>
      <protection locked="0"/>
    </xf>
    <xf numFmtId="0" fontId="58" fillId="2" borderId="100" xfId="0" applyFont="1" applyFill="1" applyBorder="1" applyAlignment="1">
      <alignment horizontal="center" vertical="center" wrapText="1"/>
    </xf>
    <xf numFmtId="0" fontId="58" fillId="2" borderId="21" xfId="0" applyFont="1" applyFill="1" applyBorder="1" applyAlignment="1">
      <alignment horizontal="center" vertical="center" wrapText="1"/>
    </xf>
    <xf numFmtId="0" fontId="39" fillId="10" borderId="0" xfId="0" applyFont="1" applyFill="1" applyAlignment="1">
      <alignment horizontal="center" vertical="center"/>
    </xf>
    <xf numFmtId="0" fontId="37" fillId="10" borderId="26" xfId="0" applyFont="1" applyFill="1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55" fillId="12" borderId="0" xfId="0" applyFont="1" applyFill="1" applyAlignment="1">
      <alignment horizontal="left" vertical="center"/>
    </xf>
    <xf numFmtId="0" fontId="95" fillId="3" borderId="0" xfId="0" applyFont="1" applyFill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77" fillId="0" borderId="0" xfId="6" applyFont="1" applyAlignment="1">
      <alignment horizontal="center" wrapText="1"/>
    </xf>
    <xf numFmtId="14" fontId="0" fillId="12" borderId="0" xfId="0" applyNumberFormat="1" applyFill="1" applyAlignment="1">
      <alignment horizontal="center" vertical="center"/>
    </xf>
    <xf numFmtId="0" fontId="0" fillId="12" borderId="0" xfId="0" applyFill="1"/>
    <xf numFmtId="0" fontId="86" fillId="0" borderId="0" xfId="6" applyFont="1" applyAlignment="1">
      <alignment horizontal="center" wrapText="1"/>
    </xf>
    <xf numFmtId="0" fontId="37" fillId="0" borderId="0" xfId="0" applyFont="1"/>
    <xf numFmtId="0" fontId="29" fillId="0" borderId="0" xfId="0" applyFont="1"/>
    <xf numFmtId="0" fontId="0" fillId="0" borderId="84" xfId="0" applyBorder="1"/>
    <xf numFmtId="0" fontId="77" fillId="2" borderId="73" xfId="6" applyFont="1" applyFill="1" applyBorder="1" applyAlignment="1">
      <alignment horizontal="center" vertical="center" wrapText="1"/>
    </xf>
    <xf numFmtId="0" fontId="77" fillId="2" borderId="79" xfId="6" applyFont="1" applyFill="1" applyBorder="1" applyAlignment="1">
      <alignment horizontal="center" vertical="center" wrapText="1"/>
    </xf>
    <xf numFmtId="0" fontId="77" fillId="2" borderId="33" xfId="6" applyFont="1" applyFill="1" applyBorder="1" applyAlignment="1">
      <alignment horizontal="center" vertical="center" wrapText="1"/>
    </xf>
    <xf numFmtId="0" fontId="77" fillId="2" borderId="80" xfId="6" applyFont="1" applyFill="1" applyBorder="1" applyAlignment="1">
      <alignment horizontal="center" vertical="center" wrapText="1"/>
    </xf>
    <xf numFmtId="0" fontId="77" fillId="2" borderId="42" xfId="6" applyFont="1" applyFill="1" applyBorder="1" applyAlignment="1">
      <alignment horizontal="center" vertical="center" wrapText="1"/>
    </xf>
    <xf numFmtId="0" fontId="9" fillId="3" borderId="0" xfId="5" applyFill="1" applyAlignment="1" applyProtection="1">
      <alignment horizontal="left" vertical="center"/>
    </xf>
    <xf numFmtId="0" fontId="17" fillId="3" borderId="0" xfId="0" applyFont="1" applyFill="1" applyAlignment="1">
      <alignment horizontal="left" vertical="center"/>
    </xf>
    <xf numFmtId="0" fontId="66" fillId="3" borderId="0" xfId="0" applyFont="1" applyFill="1" applyAlignment="1">
      <alignment horizontal="left" vertical="center"/>
    </xf>
    <xf numFmtId="0" fontId="89" fillId="3" borderId="0" xfId="5" applyFont="1" applyFill="1" applyAlignment="1" applyProtection="1">
      <alignment vertical="center"/>
    </xf>
    <xf numFmtId="0" fontId="58" fillId="2" borderId="10" xfId="0" applyFont="1" applyFill="1" applyBorder="1" applyAlignment="1">
      <alignment horizontal="center" vertical="center"/>
    </xf>
    <xf numFmtId="0" fontId="28" fillId="8" borderId="10" xfId="0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28" fillId="8" borderId="25" xfId="0" applyFont="1" applyFill="1" applyBorder="1" applyAlignment="1" applyProtection="1">
      <alignment horizontal="center" vertical="center"/>
      <protection locked="0"/>
    </xf>
    <xf numFmtId="0" fontId="46" fillId="10" borderId="11" xfId="0" applyFont="1" applyFill="1" applyBorder="1" applyAlignment="1">
      <alignment horizontal="center" vertical="center"/>
    </xf>
    <xf numFmtId="0" fontId="47" fillId="10" borderId="11" xfId="0" applyFont="1" applyFill="1" applyBorder="1" applyAlignment="1">
      <alignment horizontal="center" vertical="center"/>
    </xf>
    <xf numFmtId="0" fontId="48" fillId="10" borderId="12" xfId="0" applyFont="1" applyFill="1" applyBorder="1" applyAlignment="1">
      <alignment horizontal="center" vertical="center"/>
    </xf>
    <xf numFmtId="0" fontId="9" fillId="3" borderId="0" xfId="5" applyFill="1" applyAlignment="1" applyProtection="1">
      <alignment horizontal="center" vertical="center"/>
    </xf>
    <xf numFmtId="0" fontId="64" fillId="2" borderId="10" xfId="0" applyFont="1" applyFill="1" applyBorder="1" applyAlignment="1">
      <alignment horizontal="center" vertical="center" wrapText="1"/>
    </xf>
    <xf numFmtId="0" fontId="64" fillId="2" borderId="17" xfId="0" applyFont="1" applyFill="1" applyBorder="1" applyAlignment="1">
      <alignment horizontal="center" vertical="center" wrapText="1"/>
    </xf>
    <xf numFmtId="0" fontId="91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67" fillId="2" borderId="19" xfId="0" applyFont="1" applyFill="1" applyBorder="1" applyAlignment="1">
      <alignment horizontal="center" vertical="center" wrapText="1"/>
    </xf>
    <xf numFmtId="0" fontId="56" fillId="2" borderId="33" xfId="0" applyFont="1" applyFill="1" applyBorder="1" applyAlignment="1">
      <alignment horizontal="center" vertical="center" wrapText="1"/>
    </xf>
    <xf numFmtId="0" fontId="58" fillId="2" borderId="19" xfId="0" applyFont="1" applyFill="1" applyBorder="1" applyAlignment="1">
      <alignment horizontal="center" vertical="center"/>
    </xf>
    <xf numFmtId="0" fontId="56" fillId="2" borderId="117" xfId="0" quotePrefix="1" applyFont="1" applyFill="1" applyBorder="1" applyAlignment="1">
      <alignment horizontal="center" vertical="center" wrapText="1"/>
    </xf>
    <xf numFmtId="0" fontId="58" fillId="3" borderId="117" xfId="0" applyFont="1" applyFill="1" applyBorder="1" applyAlignment="1">
      <alignment horizontal="center" vertical="center"/>
    </xf>
    <xf numFmtId="0" fontId="58" fillId="2" borderId="21" xfId="0" applyFont="1" applyFill="1" applyBorder="1" applyAlignment="1">
      <alignment horizontal="center" vertical="center"/>
    </xf>
    <xf numFmtId="0" fontId="56" fillId="2" borderId="111" xfId="0" applyFont="1" applyFill="1" applyBorder="1" applyAlignment="1">
      <alignment horizontal="center" vertical="center" wrapText="1"/>
    </xf>
    <xf numFmtId="0" fontId="67" fillId="2" borderId="111" xfId="0" applyFont="1" applyFill="1" applyBorder="1" applyAlignment="1">
      <alignment horizontal="center" vertical="center" wrapText="1"/>
    </xf>
    <xf numFmtId="0" fontId="0" fillId="8" borderId="10" xfId="0" applyFill="1" applyBorder="1" applyAlignment="1" applyProtection="1">
      <alignment horizontal="center" vertical="center" wrapText="1"/>
      <protection locked="0"/>
    </xf>
    <xf numFmtId="0" fontId="0" fillId="8" borderId="17" xfId="0" applyFill="1" applyBorder="1" applyAlignment="1" applyProtection="1">
      <alignment horizontal="center" vertical="center"/>
      <protection locked="0"/>
    </xf>
    <xf numFmtId="0" fontId="0" fillId="8" borderId="10" xfId="0" applyFill="1" applyBorder="1" applyAlignment="1" applyProtection="1">
      <alignment horizontal="center" vertical="center"/>
      <protection locked="0"/>
    </xf>
    <xf numFmtId="0" fontId="0" fillId="8" borderId="10" xfId="0" applyFill="1" applyBorder="1" applyAlignment="1" applyProtection="1">
      <alignment horizontal="left" vertical="center" wrapText="1"/>
      <protection locked="0"/>
    </xf>
    <xf numFmtId="0" fontId="44" fillId="10" borderId="11" xfId="1" applyFont="1" applyFill="1" applyBorder="1" applyAlignment="1" applyProtection="1">
      <alignment horizontal="left" vertical="center"/>
    </xf>
    <xf numFmtId="0" fontId="0" fillId="10" borderId="0" xfId="0" applyFill="1"/>
    <xf numFmtId="0" fontId="57" fillId="3" borderId="0" xfId="0" applyFont="1" applyFill="1"/>
    <xf numFmtId="0" fontId="3" fillId="8" borderId="73" xfId="0" applyFont="1" applyFill="1" applyBorder="1" applyAlignment="1" applyProtection="1">
      <alignment horizontal="center" vertical="center" wrapText="1"/>
      <protection locked="0"/>
    </xf>
    <xf numFmtId="0" fontId="3" fillId="8" borderId="42" xfId="0" applyFont="1" applyFill="1" applyBorder="1" applyAlignment="1" applyProtection="1">
      <alignment horizontal="center" vertical="center" wrapText="1"/>
      <protection locked="0"/>
    </xf>
    <xf numFmtId="0" fontId="3" fillId="8" borderId="124" xfId="0" applyFont="1" applyFill="1" applyBorder="1" applyAlignment="1" applyProtection="1">
      <alignment horizontal="center" vertical="center" wrapText="1"/>
      <protection locked="0"/>
    </xf>
    <xf numFmtId="0" fontId="58" fillId="2" borderId="76" xfId="0" applyFont="1" applyFill="1" applyBorder="1" applyAlignment="1" applyProtection="1">
      <alignment horizontal="center" vertical="center" wrapText="1"/>
      <protection locked="0"/>
    </xf>
    <xf numFmtId="0" fontId="0" fillId="3" borderId="33" xfId="0" applyFill="1" applyBorder="1" applyProtection="1">
      <protection locked="0"/>
    </xf>
    <xf numFmtId="0" fontId="73" fillId="3" borderId="33" xfId="0" applyFont="1" applyFill="1" applyBorder="1" applyAlignment="1" applyProtection="1">
      <alignment horizontal="left" vertical="center"/>
      <protection locked="0"/>
    </xf>
    <xf numFmtId="0" fontId="23" fillId="9" borderId="0" xfId="0" applyFont="1" applyFill="1"/>
    <xf numFmtId="0" fontId="0" fillId="9" borderId="0" xfId="0" applyFill="1"/>
    <xf numFmtId="0" fontId="23" fillId="9" borderId="0" xfId="0" applyFont="1" applyFill="1" applyAlignment="1">
      <alignment wrapText="1"/>
    </xf>
    <xf numFmtId="0" fontId="0" fillId="9" borderId="0" xfId="0" applyFill="1" applyAlignment="1">
      <alignment horizontal="left"/>
    </xf>
    <xf numFmtId="0" fontId="80" fillId="9" borderId="0" xfId="0" applyFont="1" applyFill="1"/>
    <xf numFmtId="9" fontId="0" fillId="9" borderId="0" xfId="0" applyNumberFormat="1" applyFill="1" applyAlignment="1">
      <alignment horizontal="left"/>
    </xf>
    <xf numFmtId="0" fontId="0" fillId="9" borderId="48" xfId="0" applyFill="1" applyBorder="1"/>
    <xf numFmtId="0" fontId="54" fillId="2" borderId="0" xfId="0" applyFont="1" applyFill="1"/>
    <xf numFmtId="0" fontId="6" fillId="3" borderId="10" xfId="0" applyFont="1" applyFill="1" applyBorder="1" applyAlignment="1" applyProtection="1">
      <alignment horizontal="center" vertical="center"/>
      <protection locked="0"/>
    </xf>
    <xf numFmtId="0" fontId="45" fillId="10" borderId="11" xfId="1" applyFont="1" applyFill="1" applyBorder="1" applyAlignment="1" applyProtection="1">
      <alignment horizontal="left" vertical="center"/>
    </xf>
    <xf numFmtId="0" fontId="40" fillId="10" borderId="11" xfId="1" applyFont="1" applyFill="1" applyBorder="1" applyAlignment="1" applyProtection="1">
      <alignment horizontal="center" vertical="center"/>
    </xf>
    <xf numFmtId="0" fontId="9" fillId="3" borderId="0" xfId="5" applyFill="1" applyAlignment="1" applyProtection="1">
      <alignment horizontal="left"/>
    </xf>
    <xf numFmtId="0" fontId="0" fillId="3" borderId="0" xfId="0" applyFill="1" applyAlignment="1">
      <alignment horizontal="center"/>
    </xf>
    <xf numFmtId="0" fontId="49" fillId="3" borderId="0" xfId="0" applyFont="1" applyFill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top" wrapText="1"/>
    </xf>
    <xf numFmtId="0" fontId="24" fillId="3" borderId="0" xfId="0" applyFont="1" applyFill="1" applyAlignment="1">
      <alignment horizontal="center"/>
    </xf>
    <xf numFmtId="0" fontId="24" fillId="6" borderId="0" xfId="0" applyFont="1" applyFill="1"/>
    <xf numFmtId="0" fontId="56" fillId="2" borderId="33" xfId="0" applyFont="1" applyFill="1" applyBorder="1" applyAlignment="1">
      <alignment vertical="center"/>
    </xf>
    <xf numFmtId="0" fontId="0" fillId="3" borderId="33" xfId="0" applyFill="1" applyBorder="1" applyAlignment="1">
      <alignment horizontal="center" vertical="center"/>
    </xf>
    <xf numFmtId="0" fontId="0" fillId="3" borderId="33" xfId="0" applyFill="1" applyBorder="1" applyAlignment="1" applyProtection="1">
      <alignment vertical="center"/>
      <protection locked="0"/>
    </xf>
    <xf numFmtId="0" fontId="0" fillId="8" borderId="33" xfId="0" applyFill="1" applyBorder="1" applyAlignment="1" applyProtection="1">
      <alignment horizontal="center" vertical="center"/>
      <protection locked="0"/>
    </xf>
    <xf numFmtId="0" fontId="0" fillId="3" borderId="0" xfId="0" applyFill="1" applyAlignment="1" applyProtection="1">
      <alignment vertical="top"/>
      <protection locked="0"/>
    </xf>
    <xf numFmtId="0" fontId="9" fillId="2" borderId="0" xfId="5" quotePrefix="1" applyFill="1" applyAlignment="1" applyProtection="1">
      <alignment horizontal="left"/>
    </xf>
    <xf numFmtId="0" fontId="23" fillId="2" borderId="0" xfId="0" applyFont="1" applyFill="1"/>
    <xf numFmtId="0" fontId="58" fillId="2" borderId="13" xfId="0" applyFont="1" applyFill="1" applyBorder="1" applyAlignment="1">
      <alignment horizontal="center" vertical="center" wrapText="1"/>
    </xf>
    <xf numFmtId="0" fontId="58" fillId="2" borderId="14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horizontal="center" vertical="center" wrapText="1"/>
    </xf>
    <xf numFmtId="0" fontId="65" fillId="3" borderId="27" xfId="0" applyFont="1" applyFill="1" applyBorder="1" applyAlignment="1" applyProtection="1">
      <alignment horizontal="center" vertical="center"/>
      <protection locked="0"/>
    </xf>
    <xf numFmtId="0" fontId="0" fillId="3" borderId="33" xfId="0" applyFill="1" applyBorder="1"/>
    <xf numFmtId="0" fontId="56" fillId="2" borderId="128" xfId="0" quotePrefix="1" applyFont="1" applyFill="1" applyBorder="1" applyAlignment="1">
      <alignment horizontal="center" vertical="center" wrapText="1"/>
    </xf>
    <xf numFmtId="0" fontId="56" fillId="2" borderId="129" xfId="0" applyFont="1" applyFill="1" applyBorder="1" applyAlignment="1">
      <alignment horizontal="center" vertical="center" wrapText="1"/>
    </xf>
    <xf numFmtId="0" fontId="81" fillId="2" borderId="124" xfId="0" applyFont="1" applyFill="1" applyBorder="1" applyAlignment="1">
      <alignment horizontal="center" vertical="center" wrapText="1"/>
    </xf>
    <xf numFmtId="0" fontId="56" fillId="2" borderId="124" xfId="0" applyFont="1" applyFill="1" applyBorder="1" applyAlignment="1">
      <alignment horizontal="center" vertical="center" wrapText="1"/>
    </xf>
    <xf numFmtId="0" fontId="58" fillId="2" borderId="33" xfId="0" applyFont="1" applyFill="1" applyBorder="1" applyAlignment="1">
      <alignment horizontal="center" vertical="center" wrapText="1"/>
    </xf>
    <xf numFmtId="0" fontId="29" fillId="0" borderId="10" xfId="0" applyFont="1" applyBorder="1" applyAlignment="1" applyProtection="1">
      <alignment horizontal="center" vertical="center"/>
      <protection locked="0"/>
    </xf>
    <xf numFmtId="0" fontId="56" fillId="6" borderId="27" xfId="0" applyFont="1" applyFill="1" applyBorder="1" applyAlignment="1" applyProtection="1">
      <alignment horizontal="center" vertical="top" wrapText="1"/>
      <protection locked="0"/>
    </xf>
    <xf numFmtId="0" fontId="29" fillId="3" borderId="27" xfId="0" applyFont="1" applyFill="1" applyBorder="1" applyAlignment="1" applyProtection="1">
      <alignment horizontal="center" vertical="center"/>
      <protection locked="0"/>
    </xf>
    <xf numFmtId="17" fontId="0" fillId="0" borderId="10" xfId="0" quotePrefix="1" applyNumberFormat="1" applyBorder="1" applyAlignment="1" applyProtection="1">
      <alignment horizontal="center" vertical="center"/>
      <protection locked="0"/>
    </xf>
    <xf numFmtId="0" fontId="58" fillId="2" borderId="113" xfId="0" applyFont="1" applyFill="1" applyBorder="1" applyAlignment="1">
      <alignment horizontal="center" vertical="center"/>
    </xf>
    <xf numFmtId="0" fontId="70" fillId="3" borderId="0" xfId="0" applyFont="1" applyFill="1"/>
    <xf numFmtId="0" fontId="57" fillId="11" borderId="27" xfId="0" applyFont="1" applyFill="1" applyBorder="1" applyAlignment="1">
      <alignment vertical="center"/>
    </xf>
    <xf numFmtId="0" fontId="67" fillId="2" borderId="50" xfId="0" applyFont="1" applyFill="1" applyBorder="1" applyAlignment="1">
      <alignment horizontal="center" vertical="center"/>
    </xf>
    <xf numFmtId="0" fontId="80" fillId="0" borderId="0" xfId="0" applyFont="1" applyAlignment="1">
      <alignment vertical="center"/>
    </xf>
    <xf numFmtId="0" fontId="80" fillId="0" borderId="0" xfId="0" applyFont="1" applyAlignment="1">
      <alignment horizontal="left" vertical="center" indent="5"/>
    </xf>
    <xf numFmtId="0" fontId="102" fillId="0" borderId="0" xfId="0" applyFont="1" applyAlignment="1">
      <alignment horizontal="left" vertical="center" indent="5"/>
    </xf>
    <xf numFmtId="0" fontId="102" fillId="0" borderId="0" xfId="0" applyFont="1" applyAlignment="1">
      <alignment horizontal="left" vertical="center" indent="2"/>
    </xf>
    <xf numFmtId="0" fontId="106" fillId="0" borderId="0" xfId="0" applyFont="1" applyAlignment="1">
      <alignment horizontal="left" vertical="center" indent="5"/>
    </xf>
    <xf numFmtId="0" fontId="105" fillId="0" borderId="0" xfId="0" applyFont="1" applyAlignment="1">
      <alignment vertical="center"/>
    </xf>
    <xf numFmtId="0" fontId="108" fillId="0" borderId="0" xfId="0" applyFont="1" applyAlignment="1">
      <alignment horizontal="left" vertical="center" indent="5"/>
    </xf>
    <xf numFmtId="0" fontId="104" fillId="0" borderId="0" xfId="0" applyFont="1" applyAlignment="1">
      <alignment horizontal="left" vertical="center" indent="5"/>
    </xf>
    <xf numFmtId="0" fontId="104" fillId="0" borderId="0" xfId="0" applyFont="1" applyAlignment="1">
      <alignment vertical="center"/>
    </xf>
    <xf numFmtId="0" fontId="80" fillId="8" borderId="0" xfId="0" applyFont="1" applyFill="1" applyAlignment="1">
      <alignment horizontal="left" vertical="center" indent="5"/>
    </xf>
    <xf numFmtId="0" fontId="0" fillId="8" borderId="0" xfId="0" applyFill="1"/>
    <xf numFmtId="0" fontId="114" fillId="0" borderId="0" xfId="0" applyFont="1" applyAlignment="1">
      <alignment horizontal="left" vertical="center"/>
    </xf>
    <xf numFmtId="0" fontId="109" fillId="8" borderId="0" xfId="0" applyFont="1" applyFill="1" applyAlignment="1">
      <alignment horizontal="left" vertical="center" indent="5"/>
    </xf>
    <xf numFmtId="0" fontId="29" fillId="8" borderId="0" xfId="0" applyFont="1" applyFill="1"/>
    <xf numFmtId="0" fontId="114" fillId="0" borderId="0" xfId="0" applyFont="1" applyAlignment="1">
      <alignment horizontal="left" vertical="center" wrapText="1"/>
    </xf>
    <xf numFmtId="0" fontId="29" fillId="3" borderId="0" xfId="0" applyFont="1" applyFill="1" applyAlignment="1">
      <alignment horizontal="center" vertical="center"/>
    </xf>
    <xf numFmtId="0" fontId="117" fillId="8" borderId="0" xfId="0" applyFont="1" applyFill="1"/>
    <xf numFmtId="0" fontId="66" fillId="8" borderId="0" xfId="0" applyFont="1" applyFill="1"/>
    <xf numFmtId="0" fontId="66" fillId="0" borderId="0" xfId="0" applyFont="1"/>
    <xf numFmtId="0" fontId="23" fillId="0" borderId="0" xfId="0" applyFont="1"/>
    <xf numFmtId="0" fontId="121" fillId="0" borderId="0" xfId="0" applyFont="1"/>
    <xf numFmtId="0" fontId="122" fillId="17" borderId="0" xfId="0" applyFont="1" applyFill="1" applyAlignment="1">
      <alignment horizontal="center" vertical="center"/>
    </xf>
    <xf numFmtId="0" fontId="124" fillId="0" borderId="0" xfId="0" applyFont="1" applyAlignment="1">
      <alignment vertical="center"/>
    </xf>
    <xf numFmtId="0" fontId="115" fillId="0" borderId="0" xfId="0" applyFont="1" applyAlignment="1">
      <alignment horizontal="left" vertical="center" wrapText="1"/>
    </xf>
    <xf numFmtId="0" fontId="28" fillId="0" borderId="107" xfId="0" applyFont="1" applyBorder="1" applyAlignment="1" applyProtection="1">
      <alignment horizontal="center" vertical="center"/>
      <protection locked="0"/>
    </xf>
    <xf numFmtId="0" fontId="65" fillId="0" borderId="107" xfId="0" applyFont="1" applyBorder="1" applyAlignment="1" applyProtection="1">
      <alignment horizontal="center" vertical="center"/>
      <protection locked="0"/>
    </xf>
    <xf numFmtId="0" fontId="63" fillId="2" borderId="108" xfId="0" applyFont="1" applyFill="1" applyBorder="1" applyAlignment="1">
      <alignment horizontal="center" vertical="center" wrapText="1"/>
    </xf>
    <xf numFmtId="0" fontId="63" fillId="2" borderId="150" xfId="0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0" fontId="63" fillId="2" borderId="15" xfId="0" applyFont="1" applyFill="1" applyBorder="1" applyAlignment="1">
      <alignment horizontal="center" vertical="center" wrapText="1"/>
    </xf>
    <xf numFmtId="0" fontId="63" fillId="2" borderId="151" xfId="0" applyFont="1" applyFill="1" applyBorder="1" applyAlignment="1">
      <alignment horizontal="center" vertical="center" wrapText="1"/>
    </xf>
    <xf numFmtId="0" fontId="24" fillId="3" borderId="152" xfId="0" applyFont="1" applyFill="1" applyBorder="1" applyAlignment="1">
      <alignment horizontal="center" vertical="center"/>
    </xf>
    <xf numFmtId="0" fontId="24" fillId="3" borderId="54" xfId="0" applyFont="1" applyFill="1" applyBorder="1"/>
    <xf numFmtId="3" fontId="0" fillId="3" borderId="27" xfId="0" applyNumberFormat="1" applyFill="1" applyBorder="1" applyAlignment="1" applyProtection="1">
      <alignment horizontal="center" vertical="center"/>
      <protection locked="0"/>
    </xf>
    <xf numFmtId="0" fontId="55" fillId="6" borderId="153" xfId="0" applyFont="1" applyFill="1" applyBorder="1" applyAlignment="1">
      <alignment horizontal="left" vertical="center"/>
    </xf>
    <xf numFmtId="0" fontId="0" fillId="6" borderId="154" xfId="0" applyFill="1" applyBorder="1" applyAlignment="1">
      <alignment horizontal="center" vertical="center"/>
    </xf>
    <xf numFmtId="0" fontId="24" fillId="3" borderId="156" xfId="0" applyFont="1" applyFill="1" applyBorder="1" applyAlignment="1">
      <alignment horizontal="center" vertical="center"/>
    </xf>
    <xf numFmtId="0" fontId="58" fillId="2" borderId="158" xfId="0" applyFont="1" applyFill="1" applyBorder="1" applyAlignment="1">
      <alignment horizontal="center" vertical="center" wrapText="1"/>
    </xf>
    <xf numFmtId="0" fontId="28" fillId="8" borderId="159" xfId="0" applyFont="1" applyFill="1" applyBorder="1" applyAlignment="1" applyProtection="1">
      <alignment horizontal="center" vertical="center" wrapText="1"/>
      <protection locked="0"/>
    </xf>
    <xf numFmtId="0" fontId="0" fillId="3" borderId="160" xfId="0" applyFill="1" applyBorder="1"/>
    <xf numFmtId="0" fontId="0" fillId="3" borderId="161" xfId="0" applyFill="1" applyBorder="1"/>
    <xf numFmtId="0" fontId="0" fillId="0" borderId="0" xfId="0" applyAlignment="1">
      <alignment horizontal="left"/>
    </xf>
    <xf numFmtId="0" fontId="21" fillId="3" borderId="0" xfId="5" applyFont="1" applyFill="1" applyBorder="1" applyAlignment="1" applyProtection="1">
      <alignment horizontal="left" vertical="center"/>
    </xf>
    <xf numFmtId="0" fontId="0" fillId="0" borderId="155" xfId="0" applyBorder="1"/>
    <xf numFmtId="0" fontId="9" fillId="0" borderId="156" xfId="5" applyBorder="1" applyAlignment="1" applyProtection="1"/>
    <xf numFmtId="0" fontId="0" fillId="0" borderId="157" xfId="0" applyBorder="1"/>
    <xf numFmtId="0" fontId="0" fillId="0" borderId="161" xfId="0" applyBorder="1"/>
    <xf numFmtId="0" fontId="0" fillId="0" borderId="162" xfId="0" applyBorder="1"/>
    <xf numFmtId="166" fontId="28" fillId="0" borderId="27" xfId="0" applyNumberFormat="1" applyFont="1" applyBorder="1" applyAlignment="1" applyProtection="1">
      <alignment horizontal="center" vertical="center"/>
      <protection locked="0"/>
    </xf>
    <xf numFmtId="0" fontId="66" fillId="3" borderId="53" xfId="0" applyFont="1" applyFill="1" applyBorder="1"/>
    <xf numFmtId="0" fontId="142" fillId="21" borderId="163" xfId="0" applyFont="1" applyFill="1" applyBorder="1" applyAlignment="1">
      <alignment horizontal="left" vertical="center"/>
    </xf>
    <xf numFmtId="0" fontId="129" fillId="0" borderId="164" xfId="0" applyFont="1" applyBorder="1" applyAlignment="1">
      <alignment vertical="top"/>
    </xf>
    <xf numFmtId="0" fontId="129" fillId="0" borderId="164" xfId="0" applyFont="1" applyBorder="1" applyAlignment="1">
      <alignment horizontal="right" vertical="center"/>
    </xf>
    <xf numFmtId="0" fontId="129" fillId="0" borderId="164" xfId="0" applyFont="1" applyBorder="1" applyAlignment="1">
      <alignment horizontal="right" vertical="top"/>
    </xf>
    <xf numFmtId="167" fontId="143" fillId="25" borderId="165" xfId="0" applyNumberFormat="1" applyFont="1" applyFill="1" applyBorder="1" applyAlignment="1">
      <alignment horizontal="right" vertical="center"/>
    </xf>
    <xf numFmtId="0" fontId="146" fillId="24" borderId="38" xfId="0" applyFont="1" applyFill="1" applyBorder="1"/>
    <xf numFmtId="167" fontId="143" fillId="22" borderId="38" xfId="0" applyNumberFormat="1" applyFont="1" applyFill="1" applyBorder="1" applyAlignment="1">
      <alignment horizontal="right" vertical="center"/>
    </xf>
    <xf numFmtId="0" fontId="146" fillId="22" borderId="38" xfId="0" applyFont="1" applyFill="1" applyBorder="1"/>
    <xf numFmtId="167" fontId="143" fillId="22" borderId="165" xfId="0" applyNumberFormat="1" applyFont="1" applyFill="1" applyBorder="1" applyAlignment="1">
      <alignment horizontal="right" vertical="center"/>
    </xf>
    <xf numFmtId="0" fontId="49" fillId="26" borderId="166" xfId="0" applyFont="1" applyFill="1" applyBorder="1"/>
    <xf numFmtId="0" fontId="49" fillId="0" borderId="0" xfId="0" applyFont="1"/>
    <xf numFmtId="0" fontId="49" fillId="26" borderId="0" xfId="0" applyFont="1" applyFill="1"/>
    <xf numFmtId="0" fontId="0" fillId="27" borderId="153" xfId="0" applyFill="1" applyBorder="1"/>
    <xf numFmtId="0" fontId="0" fillId="27" borderId="154" xfId="0" applyFill="1" applyBorder="1"/>
    <xf numFmtId="0" fontId="0" fillId="28" borderId="154" xfId="0" applyFill="1" applyBorder="1"/>
    <xf numFmtId="0" fontId="0" fillId="27" borderId="155" xfId="0" applyFill="1" applyBorder="1"/>
    <xf numFmtId="0" fontId="0" fillId="27" borderId="156" xfId="0" applyFill="1" applyBorder="1"/>
    <xf numFmtId="0" fontId="145" fillId="27" borderId="0" xfId="0" applyFont="1" applyFill="1" applyAlignment="1">
      <alignment horizontal="right"/>
    </xf>
    <xf numFmtId="0" fontId="145" fillId="28" borderId="0" xfId="0" applyFont="1" applyFill="1" applyAlignment="1">
      <alignment horizontal="right"/>
    </xf>
    <xf numFmtId="0" fontId="145" fillId="8" borderId="0" xfId="0" applyFont="1" applyFill="1" applyAlignment="1" applyProtection="1">
      <alignment horizontal="right"/>
      <protection locked="0"/>
    </xf>
    <xf numFmtId="0" fontId="0" fillId="8" borderId="157" xfId="0" applyFill="1" applyBorder="1" applyProtection="1">
      <protection locked="0"/>
    </xf>
    <xf numFmtId="0" fontId="145" fillId="8" borderId="0" xfId="0" applyFont="1" applyFill="1" applyAlignment="1">
      <alignment horizontal="right"/>
    </xf>
    <xf numFmtId="0" fontId="0" fillId="8" borderId="157" xfId="0" applyFill="1" applyBorder="1"/>
    <xf numFmtId="0" fontId="0" fillId="27" borderId="157" xfId="0" applyFill="1" applyBorder="1"/>
    <xf numFmtId="0" fontId="145" fillId="6" borderId="0" xfId="0" applyFont="1" applyFill="1" applyAlignment="1">
      <alignment horizontal="right"/>
    </xf>
    <xf numFmtId="0" fontId="0" fillId="6" borderId="157" xfId="0" applyFill="1" applyBorder="1"/>
    <xf numFmtId="0" fontId="0" fillId="27" borderId="160" xfId="0" applyFill="1" applyBorder="1"/>
    <xf numFmtId="0" fontId="0" fillId="27" borderId="161" xfId="0" applyFill="1" applyBorder="1"/>
    <xf numFmtId="0" fontId="0" fillId="27" borderId="162" xfId="0" applyFill="1" applyBorder="1"/>
    <xf numFmtId="0" fontId="0" fillId="30" borderId="167" xfId="0" applyFill="1" applyBorder="1"/>
    <xf numFmtId="0" fontId="0" fillId="30" borderId="0" xfId="0" applyFill="1"/>
    <xf numFmtId="0" fontId="141" fillId="29" borderId="0" xfId="0" applyFont="1" applyFill="1"/>
    <xf numFmtId="0" fontId="138" fillId="0" borderId="0" xfId="0" applyFont="1"/>
    <xf numFmtId="0" fontId="145" fillId="0" borderId="168" xfId="0" applyFont="1" applyBorder="1"/>
    <xf numFmtId="0" fontId="141" fillId="23" borderId="0" xfId="0" applyFont="1" applyFill="1" applyAlignment="1">
      <alignment horizontal="center" vertical="center" wrapText="1"/>
    </xf>
    <xf numFmtId="0" fontId="146" fillId="24" borderId="165" xfId="0" applyFont="1" applyFill="1" applyBorder="1"/>
    <xf numFmtId="0" fontId="148" fillId="7" borderId="171" xfId="0" applyFont="1" applyFill="1" applyBorder="1" applyAlignment="1">
      <alignment horizontal="right"/>
    </xf>
    <xf numFmtId="0" fontId="148" fillId="7" borderId="172" xfId="0" applyFont="1" applyFill="1" applyBorder="1" applyAlignment="1">
      <alignment horizontal="right"/>
    </xf>
    <xf numFmtId="168" fontId="148" fillId="7" borderId="171" xfId="0" applyNumberFormat="1" applyFont="1" applyFill="1" applyBorder="1" applyAlignment="1">
      <alignment horizontal="right"/>
    </xf>
    <xf numFmtId="0" fontId="148" fillId="7" borderId="173" xfId="0" applyFont="1" applyFill="1" applyBorder="1" applyAlignment="1">
      <alignment horizontal="right"/>
    </xf>
    <xf numFmtId="0" fontId="148" fillId="7" borderId="174" xfId="0" applyFont="1" applyFill="1" applyBorder="1" applyAlignment="1">
      <alignment horizontal="right"/>
    </xf>
    <xf numFmtId="0" fontId="23" fillId="9" borderId="175" xfId="0" applyFont="1" applyFill="1" applyBorder="1" applyAlignment="1">
      <alignment wrapText="1"/>
    </xf>
    <xf numFmtId="0" fontId="113" fillId="0" borderId="0" xfId="0" applyFont="1" applyAlignment="1">
      <alignment vertical="center"/>
    </xf>
    <xf numFmtId="0" fontId="55" fillId="0" borderId="0" xfId="0" applyFont="1" applyAlignment="1">
      <alignment horizontal="left" vertical="center"/>
    </xf>
    <xf numFmtId="0" fontId="138" fillId="0" borderId="0" xfId="0" applyFont="1" applyAlignment="1">
      <alignment horizontal="left" vertical="center" wrapText="1"/>
    </xf>
    <xf numFmtId="0" fontId="0" fillId="0" borderId="161" xfId="0" applyBorder="1" applyAlignment="1">
      <alignment vertical="top" wrapText="1"/>
    </xf>
    <xf numFmtId="0" fontId="124" fillId="0" borderId="0" xfId="0" applyFont="1"/>
    <xf numFmtId="0" fontId="122" fillId="20" borderId="0" xfId="0" applyFont="1" applyFill="1" applyAlignment="1">
      <alignment horizontal="center" vertical="center"/>
    </xf>
    <xf numFmtId="0" fontId="121" fillId="20" borderId="0" xfId="0" applyFont="1" applyFill="1" applyAlignment="1">
      <alignment vertical="top" wrapText="1"/>
    </xf>
    <xf numFmtId="0" fontId="121" fillId="20" borderId="0" xfId="0" applyFont="1" applyFill="1" applyAlignment="1">
      <alignment vertical="center" wrapText="1"/>
    </xf>
    <xf numFmtId="0" fontId="132" fillId="20" borderId="0" xfId="0" applyFont="1" applyFill="1" applyAlignment="1">
      <alignment vertical="center"/>
    </xf>
    <xf numFmtId="0" fontId="116" fillId="0" borderId="0" xfId="0" applyFont="1" applyAlignment="1">
      <alignment horizontal="left" vertical="center" indent="5"/>
    </xf>
    <xf numFmtId="0" fontId="116" fillId="8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19" fillId="8" borderId="0" xfId="0" applyFont="1" applyFill="1" applyAlignment="1">
      <alignment vertical="center"/>
    </xf>
    <xf numFmtId="0" fontId="120" fillId="0" borderId="0" xfId="0" applyFont="1" applyAlignment="1">
      <alignment horizontal="left" vertical="center" wrapText="1"/>
    </xf>
    <xf numFmtId="0" fontId="100" fillId="2" borderId="176" xfId="0" applyFont="1" applyFill="1" applyBorder="1" applyAlignment="1">
      <alignment horizontal="center" vertical="center" wrapText="1"/>
    </xf>
    <xf numFmtId="0" fontId="56" fillId="2" borderId="113" xfId="0" applyFont="1" applyFill="1" applyBorder="1" applyAlignment="1">
      <alignment horizontal="center" vertical="top" wrapText="1"/>
    </xf>
    <xf numFmtId="0" fontId="73" fillId="3" borderId="0" xfId="0" applyFont="1" applyFill="1" applyAlignment="1">
      <alignment horizontal="center" vertical="top" wrapText="1"/>
    </xf>
    <xf numFmtId="0" fontId="157" fillId="2" borderId="0" xfId="0" applyFont="1" applyFill="1"/>
    <xf numFmtId="0" fontId="23" fillId="3" borderId="0" xfId="0" applyFont="1" applyFill="1" applyAlignment="1">
      <alignment horizontal="left"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56" fillId="2" borderId="65" xfId="0" applyFont="1" applyFill="1" applyBorder="1" applyAlignment="1">
      <alignment horizontal="center" vertical="center" wrapText="1"/>
    </xf>
    <xf numFmtId="0" fontId="0" fillId="0" borderId="154" xfId="0" applyBorder="1"/>
    <xf numFmtId="14" fontId="0" fillId="0" borderId="0" xfId="0" applyNumberFormat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24" fillId="3" borderId="0" xfId="0" applyFont="1" applyFill="1" applyAlignment="1">
      <alignment vertical="top"/>
    </xf>
    <xf numFmtId="0" fontId="37" fillId="10" borderId="0" xfId="0" applyFont="1" applyFill="1" applyAlignment="1">
      <alignment vertical="top" wrapText="1"/>
    </xf>
    <xf numFmtId="0" fontId="162" fillId="0" borderId="0" xfId="0" applyFont="1" applyAlignment="1">
      <alignment vertical="top" wrapText="1"/>
    </xf>
    <xf numFmtId="0" fontId="24" fillId="0" borderId="0" xfId="0" applyFont="1"/>
    <xf numFmtId="0" fontId="9" fillId="0" borderId="0" xfId="5" applyBorder="1" applyAlignment="1" applyProtection="1">
      <alignment horizontal="left"/>
    </xf>
    <xf numFmtId="0" fontId="163" fillId="0" borderId="0" xfId="5" applyFont="1" applyBorder="1" applyAlignment="1" applyProtection="1">
      <alignment horizontal="left"/>
    </xf>
    <xf numFmtId="0" fontId="145" fillId="0" borderId="0" xfId="0" applyFont="1" applyAlignment="1">
      <alignment horizontal="left"/>
    </xf>
    <xf numFmtId="0" fontId="145" fillId="0" borderId="0" xfId="0" applyFont="1" applyAlignment="1">
      <alignment horizontal="left" vertical="top" wrapText="1"/>
    </xf>
    <xf numFmtId="0" fontId="58" fillId="2" borderId="0" xfId="0" applyFont="1" applyFill="1" applyAlignment="1">
      <alignment horizontal="center" vertical="center" wrapText="1"/>
    </xf>
    <xf numFmtId="166" fontId="28" fillId="0" borderId="0" xfId="0" applyNumberFormat="1" applyFont="1" applyAlignment="1" applyProtection="1">
      <alignment horizontal="center" vertical="center"/>
      <protection locked="0"/>
    </xf>
    <xf numFmtId="0" fontId="164" fillId="0" borderId="0" xfId="0" applyFont="1" applyAlignment="1">
      <alignment horizontal="left" vertical="center" wrapText="1" indent="1"/>
    </xf>
    <xf numFmtId="14" fontId="116" fillId="8" borderId="0" xfId="0" applyNumberFormat="1" applyFont="1" applyFill="1" applyAlignment="1">
      <alignment horizontal="left" vertical="center"/>
    </xf>
    <xf numFmtId="0" fontId="117" fillId="3" borderId="0" xfId="0" applyFont="1" applyFill="1" applyAlignment="1">
      <alignment horizontal="left" vertical="center"/>
    </xf>
    <xf numFmtId="0" fontId="165" fillId="0" borderId="0" xfId="0" applyFont="1" applyAlignment="1">
      <alignment wrapText="1"/>
    </xf>
    <xf numFmtId="17" fontId="29" fillId="0" borderId="10" xfId="0" quotePrefix="1" applyNumberFormat="1" applyFont="1" applyBorder="1" applyAlignment="1" applyProtection="1">
      <alignment horizontal="center" vertical="center"/>
      <protection locked="0"/>
    </xf>
    <xf numFmtId="0" fontId="29" fillId="0" borderId="112" xfId="0" applyFont="1" applyBorder="1" applyAlignment="1" applyProtection="1">
      <alignment horizontal="center" vertical="center"/>
      <protection locked="0"/>
    </xf>
    <xf numFmtId="1" fontId="37" fillId="3" borderId="0" xfId="0" applyNumberFormat="1" applyFont="1" applyFill="1"/>
    <xf numFmtId="0" fontId="160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66" fillId="4" borderId="33" xfId="2" applyFont="1" applyBorder="1" applyAlignment="1" applyProtection="1">
      <alignment horizontal="center" vertical="center"/>
    </xf>
    <xf numFmtId="0" fontId="34" fillId="4" borderId="75" xfId="2" applyFont="1" applyBorder="1" applyAlignment="1" applyProtection="1">
      <alignment horizontal="left" vertical="center" wrapText="1"/>
    </xf>
    <xf numFmtId="0" fontId="34" fillId="4" borderId="75" xfId="2" applyFont="1" applyBorder="1" applyProtection="1">
      <alignment horizontal="left" vertical="center"/>
    </xf>
    <xf numFmtId="0" fontId="34" fillId="4" borderId="33" xfId="2" applyFont="1" applyBorder="1" applyAlignment="1" applyProtection="1">
      <alignment vertical="center"/>
    </xf>
    <xf numFmtId="0" fontId="109" fillId="0" borderId="33" xfId="0" applyFont="1" applyBorder="1" applyAlignment="1" applyProtection="1">
      <alignment horizontal="center" vertical="center" wrapText="1"/>
      <protection locked="0"/>
    </xf>
    <xf numFmtId="1" fontId="109" fillId="2" borderId="33" xfId="0" applyNumberFormat="1" applyFont="1" applyFill="1" applyBorder="1" applyAlignment="1">
      <alignment horizontal="center" vertical="center" wrapText="1"/>
    </xf>
    <xf numFmtId="0" fontId="109" fillId="2" borderId="33" xfId="0" applyFont="1" applyFill="1" applyBorder="1" applyAlignment="1">
      <alignment horizontal="center" vertical="center" wrapText="1"/>
    </xf>
    <xf numFmtId="165" fontId="29" fillId="2" borderId="75" xfId="0" applyNumberFormat="1" applyFont="1" applyFill="1" applyBorder="1" applyAlignment="1">
      <alignment horizontal="right" vertical="top" wrapText="1"/>
    </xf>
    <xf numFmtId="165" fontId="29" fillId="2" borderId="33" xfId="0" applyNumberFormat="1" applyFont="1" applyFill="1" applyBorder="1" applyAlignment="1">
      <alignment horizontal="right" vertical="top" wrapText="1"/>
    </xf>
    <xf numFmtId="165" fontId="66" fillId="2" borderId="33" xfId="0" applyNumberFormat="1" applyFont="1" applyFill="1" applyBorder="1" applyAlignment="1">
      <alignment horizontal="right" vertical="top" wrapText="1"/>
    </xf>
    <xf numFmtId="0" fontId="91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0" fillId="0" borderId="0" xfId="0" applyAlignment="1">
      <alignment horizontal="left" vertical="top" wrapText="1"/>
    </xf>
    <xf numFmtId="0" fontId="0" fillId="3" borderId="27" xfId="0" quotePrefix="1" applyFill="1" applyBorder="1" applyAlignment="1" applyProtection="1">
      <alignment horizontal="center" vertical="center"/>
      <protection locked="0"/>
    </xf>
    <xf numFmtId="0" fontId="168" fillId="0" borderId="0" xfId="5" applyFont="1" applyBorder="1" applyAlignment="1" applyProtection="1">
      <alignment horizontal="left"/>
    </xf>
    <xf numFmtId="0" fontId="169" fillId="0" borderId="0" xfId="5" applyFont="1" applyBorder="1" applyAlignment="1" applyProtection="1">
      <alignment horizontal="left"/>
    </xf>
    <xf numFmtId="0" fontId="170" fillId="0" borderId="0" xfId="0" applyFont="1" applyAlignment="1">
      <alignment horizontal="left"/>
    </xf>
    <xf numFmtId="0" fontId="170" fillId="0" borderId="0" xfId="0" applyFont="1" applyAlignment="1">
      <alignment horizontal="left" vertical="top" wrapText="1"/>
    </xf>
    <xf numFmtId="0" fontId="171" fillId="0" borderId="0" xfId="0" applyFont="1" applyAlignment="1">
      <alignment horizontal="left" vertical="top" wrapText="1"/>
    </xf>
    <xf numFmtId="0" fontId="163" fillId="0" borderId="0" xfId="5" applyFont="1" applyBorder="1" applyAlignment="1" applyProtection="1">
      <alignment vertical="top" wrapText="1"/>
    </xf>
    <xf numFmtId="0" fontId="0" fillId="8" borderId="27" xfId="0" applyFill="1" applyBorder="1" applyAlignment="1" applyProtection="1">
      <alignment horizontal="center" vertical="center" wrapText="1"/>
      <protection locked="0"/>
    </xf>
    <xf numFmtId="0" fontId="0" fillId="3" borderId="56" xfId="0" applyFill="1" applyBorder="1" applyProtection="1">
      <protection locked="0"/>
    </xf>
    <xf numFmtId="0" fontId="0" fillId="3" borderId="28" xfId="0" applyFill="1" applyBorder="1" applyProtection="1">
      <protection locked="0"/>
    </xf>
    <xf numFmtId="0" fontId="0" fillId="3" borderId="57" xfId="0" applyFill="1" applyBorder="1" applyProtection="1">
      <protection locked="0"/>
    </xf>
    <xf numFmtId="0" fontId="120" fillId="0" borderId="0" xfId="0" applyFont="1" applyAlignment="1">
      <alignment horizontal="left" vertical="center" wrapText="1"/>
    </xf>
    <xf numFmtId="0" fontId="160" fillId="0" borderId="0" xfId="0" applyFont="1" applyAlignment="1">
      <alignment horizontal="left" vertical="top" wrapText="1"/>
    </xf>
    <xf numFmtId="0" fontId="114" fillId="0" borderId="0" xfId="0" applyFont="1" applyAlignment="1">
      <alignment horizontal="left" vertical="center" wrapText="1"/>
    </xf>
    <xf numFmtId="0" fontId="58" fillId="2" borderId="27" xfId="0" applyFont="1" applyFill="1" applyBorder="1" applyAlignment="1">
      <alignment horizontal="center" vertical="center" wrapText="1"/>
    </xf>
    <xf numFmtId="0" fontId="58" fillId="2" borderId="64" xfId="0" applyFont="1" applyFill="1" applyBorder="1" applyAlignment="1">
      <alignment horizontal="center" vertical="center" wrapText="1"/>
    </xf>
    <xf numFmtId="0" fontId="58" fillId="2" borderId="65" xfId="0" applyFont="1" applyFill="1" applyBorder="1" applyAlignment="1">
      <alignment horizontal="center" vertical="center" wrapText="1"/>
    </xf>
    <xf numFmtId="0" fontId="27" fillId="2" borderId="64" xfId="0" applyFont="1" applyFill="1" applyBorder="1" applyAlignment="1">
      <alignment horizontal="center" vertical="center" wrapText="1"/>
    </xf>
    <xf numFmtId="0" fontId="27" fillId="2" borderId="65" xfId="0" applyFont="1" applyFill="1" applyBorder="1" applyAlignment="1">
      <alignment horizontal="center" vertical="center" wrapText="1"/>
    </xf>
    <xf numFmtId="0" fontId="99" fillId="11" borderId="50" xfId="0" applyFont="1" applyFill="1" applyBorder="1" applyAlignment="1">
      <alignment horizontal="center" vertical="center" wrapText="1"/>
    </xf>
    <xf numFmtId="0" fontId="99" fillId="11" borderId="51" xfId="0" applyFont="1" applyFill="1" applyBorder="1" applyAlignment="1">
      <alignment horizontal="center" vertical="center"/>
    </xf>
    <xf numFmtId="0" fontId="99" fillId="11" borderId="52" xfId="0" applyFont="1" applyFill="1" applyBorder="1" applyAlignment="1">
      <alignment horizontal="center" vertical="center"/>
    </xf>
    <xf numFmtId="0" fontId="125" fillId="19" borderId="143" xfId="0" applyFont="1" applyFill="1" applyBorder="1" applyAlignment="1">
      <alignment horizontal="center" vertical="center" wrapText="1"/>
    </xf>
    <xf numFmtId="0" fontId="125" fillId="19" borderId="136" xfId="0" applyFont="1" applyFill="1" applyBorder="1" applyAlignment="1">
      <alignment horizontal="center" vertical="center" wrapText="1"/>
    </xf>
    <xf numFmtId="0" fontId="127" fillId="20" borderId="143" xfId="0" applyFont="1" applyFill="1" applyBorder="1" applyAlignment="1">
      <alignment vertical="top" wrapText="1"/>
    </xf>
    <xf numFmtId="0" fontId="127" fillId="20" borderId="141" xfId="0" applyFont="1" applyFill="1" applyBorder="1" applyAlignment="1">
      <alignment vertical="top" wrapText="1"/>
    </xf>
    <xf numFmtId="0" fontId="122" fillId="20" borderId="143" xfId="0" applyFont="1" applyFill="1" applyBorder="1" applyAlignment="1">
      <alignment horizontal="center" vertical="center" wrapText="1"/>
    </xf>
    <xf numFmtId="0" fontId="122" fillId="20" borderId="0" xfId="0" applyFont="1" applyFill="1" applyAlignment="1">
      <alignment horizontal="center" vertical="center" wrapText="1"/>
    </xf>
    <xf numFmtId="0" fontId="122" fillId="20" borderId="136" xfId="0" applyFont="1" applyFill="1" applyBorder="1" applyAlignment="1">
      <alignment horizontal="center" vertical="center" wrapText="1"/>
    </xf>
    <xf numFmtId="0" fontId="122" fillId="20" borderId="148" xfId="0" applyFont="1" applyFill="1" applyBorder="1" applyAlignment="1">
      <alignment horizontal="center" vertical="center"/>
    </xf>
    <xf numFmtId="0" fontId="122" fillId="20" borderId="132" xfId="0" applyFont="1" applyFill="1" applyBorder="1" applyAlignment="1">
      <alignment horizontal="center" vertical="center"/>
    </xf>
    <xf numFmtId="0" fontId="122" fillId="20" borderId="139" xfId="0" applyFont="1" applyFill="1" applyBorder="1" applyAlignment="1">
      <alignment horizontal="center" vertical="center"/>
    </xf>
    <xf numFmtId="0" fontId="127" fillId="20" borderId="146" xfId="0" applyFont="1" applyFill="1" applyBorder="1" applyAlignment="1">
      <alignment vertical="center"/>
    </xf>
    <xf numFmtId="0" fontId="127" fillId="20" borderId="0" xfId="0" applyFont="1" applyFill="1" applyAlignment="1">
      <alignment vertical="center"/>
    </xf>
    <xf numFmtId="0" fontId="127" fillId="20" borderId="141" xfId="0" applyFont="1" applyFill="1" applyBorder="1" applyAlignment="1">
      <alignment vertical="center"/>
    </xf>
    <xf numFmtId="0" fontId="121" fillId="20" borderId="143" xfId="0" applyFont="1" applyFill="1" applyBorder="1" applyAlignment="1">
      <alignment vertical="top" wrapText="1"/>
    </xf>
    <xf numFmtId="0" fontId="121" fillId="20" borderId="141" xfId="0" applyFont="1" applyFill="1" applyBorder="1" applyAlignment="1">
      <alignment vertical="top" wrapText="1"/>
    </xf>
    <xf numFmtId="0" fontId="128" fillId="20" borderId="142" xfId="0" applyFont="1" applyFill="1" applyBorder="1" applyAlignment="1">
      <alignment horizontal="center" vertical="top" wrapText="1"/>
    </xf>
    <xf numFmtId="0" fontId="128" fillId="20" borderId="134" xfId="0" applyFont="1" applyFill="1" applyBorder="1" applyAlignment="1">
      <alignment horizontal="center" vertical="top" wrapText="1"/>
    </xf>
    <xf numFmtId="0" fontId="128" fillId="20" borderId="135" xfId="0" applyFont="1" applyFill="1" applyBorder="1" applyAlignment="1">
      <alignment horizontal="center" vertical="top" wrapText="1"/>
    </xf>
    <xf numFmtId="0" fontId="127" fillId="20" borderId="145" xfId="0" applyFont="1" applyFill="1" applyBorder="1" applyAlignment="1">
      <alignment horizontal="left"/>
    </xf>
    <xf numFmtId="0" fontId="127" fillId="20" borderId="134" xfId="0" applyFont="1" applyFill="1" applyBorder="1" applyAlignment="1">
      <alignment horizontal="left"/>
    </xf>
    <xf numFmtId="0" fontId="127" fillId="20" borderId="149" xfId="0" applyFont="1" applyFill="1" applyBorder="1" applyAlignment="1">
      <alignment horizontal="left"/>
    </xf>
    <xf numFmtId="0" fontId="128" fillId="20" borderId="143" xfId="0" applyFont="1" applyFill="1" applyBorder="1" applyAlignment="1">
      <alignment horizontal="center" vertical="center" wrapText="1"/>
    </xf>
    <xf numFmtId="0" fontId="128" fillId="20" borderId="0" xfId="0" applyFont="1" applyFill="1" applyAlignment="1">
      <alignment horizontal="center" vertical="center" wrapText="1"/>
    </xf>
    <xf numFmtId="0" fontId="128" fillId="20" borderId="136" xfId="0" applyFont="1" applyFill="1" applyBorder="1" applyAlignment="1">
      <alignment horizontal="center" vertical="center" wrapText="1"/>
    </xf>
    <xf numFmtId="0" fontId="126" fillId="20" borderId="142" xfId="0" applyFont="1" applyFill="1" applyBorder="1" applyAlignment="1">
      <alignment horizontal="center" vertical="top" wrapText="1"/>
    </xf>
    <xf numFmtId="0" fontId="126" fillId="20" borderId="149" xfId="0" applyFont="1" applyFill="1" applyBorder="1" applyAlignment="1">
      <alignment horizontal="center" vertical="top" wrapText="1"/>
    </xf>
    <xf numFmtId="0" fontId="124" fillId="0" borderId="141" xfId="0" applyFont="1" applyBorder="1"/>
    <xf numFmtId="0" fontId="121" fillId="20" borderId="144" xfId="0" applyFont="1" applyFill="1" applyBorder="1" applyAlignment="1">
      <alignment vertical="top" wrapText="1"/>
    </xf>
    <xf numFmtId="0" fontId="121" fillId="20" borderId="140" xfId="0" applyFont="1" applyFill="1" applyBorder="1" applyAlignment="1">
      <alignment vertical="top" wrapText="1"/>
    </xf>
    <xf numFmtId="0" fontId="121" fillId="20" borderId="144" xfId="0" applyFont="1" applyFill="1" applyBorder="1" applyAlignment="1">
      <alignment vertical="center" wrapText="1"/>
    </xf>
    <xf numFmtId="0" fontId="121" fillId="20" borderId="137" xfId="0" applyFont="1" applyFill="1" applyBorder="1" applyAlignment="1">
      <alignment vertical="center" wrapText="1"/>
    </xf>
    <xf numFmtId="0" fontId="121" fillId="20" borderId="138" xfId="0" applyFont="1" applyFill="1" applyBorder="1" applyAlignment="1">
      <alignment vertical="center" wrapText="1"/>
    </xf>
    <xf numFmtId="0" fontId="125" fillId="19" borderId="131" xfId="0" applyFont="1" applyFill="1" applyBorder="1" applyAlignment="1">
      <alignment horizontal="center" vertical="center" wrapText="1"/>
    </xf>
    <xf numFmtId="0" fontId="125" fillId="19" borderId="132" xfId="0" applyFont="1" applyFill="1" applyBorder="1" applyAlignment="1">
      <alignment horizontal="center" vertical="center" wrapText="1"/>
    </xf>
    <xf numFmtId="0" fontId="125" fillId="19" borderId="133" xfId="0" applyFont="1" applyFill="1" applyBorder="1" applyAlignment="1">
      <alignment horizontal="center" vertical="center" wrapText="1"/>
    </xf>
    <xf numFmtId="0" fontId="125" fillId="19" borderId="145" xfId="0" applyFont="1" applyFill="1" applyBorder="1" applyAlignment="1">
      <alignment horizontal="center" vertical="center" wrapText="1"/>
    </xf>
    <xf numFmtId="0" fontId="125" fillId="19" borderId="134" xfId="0" applyFont="1" applyFill="1" applyBorder="1" applyAlignment="1">
      <alignment horizontal="center" vertical="center" wrapText="1"/>
    </xf>
    <xf numFmtId="0" fontId="125" fillId="19" borderId="135" xfId="0" applyFont="1" applyFill="1" applyBorder="1" applyAlignment="1">
      <alignment horizontal="center" vertical="center" wrapText="1"/>
    </xf>
    <xf numFmtId="0" fontId="121" fillId="19" borderId="147" xfId="0" applyFont="1" applyFill="1" applyBorder="1" applyAlignment="1">
      <alignment vertical="center" wrapText="1"/>
    </xf>
    <xf numFmtId="0" fontId="121" fillId="19" borderId="137" xfId="0" applyFont="1" applyFill="1" applyBorder="1" applyAlignment="1">
      <alignment vertical="center" wrapText="1"/>
    </xf>
    <xf numFmtId="0" fontId="121" fillId="19" borderId="138" xfId="0" applyFont="1" applyFill="1" applyBorder="1" applyAlignment="1">
      <alignment vertical="center" wrapText="1"/>
    </xf>
    <xf numFmtId="0" fontId="125" fillId="19" borderId="146" xfId="0" applyFont="1" applyFill="1" applyBorder="1" applyAlignment="1">
      <alignment horizontal="center" vertical="center" wrapText="1"/>
    </xf>
    <xf numFmtId="0" fontId="125" fillId="19" borderId="0" xfId="0" applyFont="1" applyFill="1" applyAlignment="1">
      <alignment horizontal="center" vertical="center" wrapText="1"/>
    </xf>
    <xf numFmtId="0" fontId="125" fillId="19" borderId="147" xfId="0" applyFont="1" applyFill="1" applyBorder="1" applyAlignment="1">
      <alignment horizontal="center" vertical="center" wrapText="1"/>
    </xf>
    <xf numFmtId="0" fontId="125" fillId="19" borderId="137" xfId="0" applyFont="1" applyFill="1" applyBorder="1" applyAlignment="1">
      <alignment horizontal="center" vertical="center" wrapText="1"/>
    </xf>
    <xf numFmtId="0" fontId="125" fillId="19" borderId="138" xfId="0" applyFont="1" applyFill="1" applyBorder="1" applyAlignment="1">
      <alignment horizontal="center" vertical="center" wrapText="1"/>
    </xf>
    <xf numFmtId="0" fontId="125" fillId="19" borderId="142" xfId="0" applyFont="1" applyFill="1" applyBorder="1" applyAlignment="1">
      <alignment horizontal="center" vertical="center" wrapText="1"/>
    </xf>
    <xf numFmtId="0" fontId="111" fillId="0" borderId="0" xfId="0" applyFont="1" applyAlignment="1">
      <alignment horizontal="center" vertical="center" wrapText="1"/>
    </xf>
    <xf numFmtId="0" fontId="80" fillId="0" borderId="0" xfId="0" applyFont="1" applyAlignment="1">
      <alignment horizontal="left" vertical="center" wrapText="1"/>
    </xf>
    <xf numFmtId="0" fontId="132" fillId="20" borderId="147" xfId="0" applyFont="1" applyFill="1" applyBorder="1" applyAlignment="1">
      <alignment vertical="center"/>
    </xf>
    <xf numFmtId="0" fontId="132" fillId="20" borderId="137" xfId="0" applyFont="1" applyFill="1" applyBorder="1" applyAlignment="1">
      <alignment vertical="center"/>
    </xf>
    <xf numFmtId="0" fontId="132" fillId="20" borderId="140" xfId="0" applyFont="1" applyFill="1" applyBorder="1" applyAlignment="1">
      <alignment vertical="center"/>
    </xf>
    <xf numFmtId="0" fontId="125" fillId="19" borderId="144" xfId="0" applyFont="1" applyFill="1" applyBorder="1" applyAlignment="1">
      <alignment horizontal="center" vertical="center" wrapText="1"/>
    </xf>
    <xf numFmtId="0" fontId="124" fillId="0" borderId="137" xfId="0" applyFont="1" applyBorder="1" applyAlignment="1">
      <alignment vertical="top" wrapText="1"/>
    </xf>
    <xf numFmtId="0" fontId="123" fillId="18" borderId="0" xfId="0" applyFont="1" applyFill="1" applyAlignment="1">
      <alignment vertical="center"/>
    </xf>
    <xf numFmtId="0" fontId="122" fillId="18" borderId="0" xfId="0" applyFont="1" applyFill="1" applyAlignment="1">
      <alignment horizontal="center" vertical="center"/>
    </xf>
    <xf numFmtId="0" fontId="23" fillId="3" borderId="56" xfId="0" applyFont="1" applyFill="1" applyBorder="1" applyAlignment="1">
      <alignment horizontal="left" vertical="top"/>
    </xf>
    <xf numFmtId="0" fontId="23" fillId="3" borderId="0" xfId="0" applyFont="1" applyFill="1" applyAlignment="1">
      <alignment horizontal="left" vertical="top"/>
    </xf>
    <xf numFmtId="0" fontId="23" fillId="3" borderId="57" xfId="0" applyFont="1" applyFill="1" applyBorder="1" applyAlignment="1">
      <alignment horizontal="left" vertical="top"/>
    </xf>
    <xf numFmtId="0" fontId="0" fillId="3" borderId="56" xfId="0" applyFill="1" applyBorder="1" applyAlignment="1">
      <alignment horizontal="left" vertical="top" wrapText="1"/>
    </xf>
    <xf numFmtId="0" fontId="0" fillId="3" borderId="0" xfId="0" applyFill="1" applyAlignment="1">
      <alignment horizontal="left" vertical="top" wrapText="1"/>
    </xf>
    <xf numFmtId="0" fontId="0" fillId="3" borderId="57" xfId="0" applyFill="1" applyBorder="1" applyAlignment="1">
      <alignment horizontal="left" vertical="top" wrapText="1"/>
    </xf>
    <xf numFmtId="0" fontId="0" fillId="3" borderId="58" xfId="0" applyFill="1" applyBorder="1" applyAlignment="1">
      <alignment horizontal="left" vertical="top" wrapText="1"/>
    </xf>
    <xf numFmtId="0" fontId="0" fillId="3" borderId="59" xfId="0" applyFill="1" applyBorder="1" applyAlignment="1">
      <alignment horizontal="left" vertical="top" wrapText="1"/>
    </xf>
    <xf numFmtId="0" fontId="0" fillId="3" borderId="60" xfId="0" applyFill="1" applyBorder="1" applyAlignment="1">
      <alignment horizontal="left" vertical="top" wrapText="1"/>
    </xf>
    <xf numFmtId="0" fontId="51" fillId="3" borderId="0" xfId="0" applyFont="1" applyFill="1" applyAlignment="1">
      <alignment horizontal="center" vertical="center" wrapText="1"/>
    </xf>
    <xf numFmtId="0" fontId="23" fillId="3" borderId="56" xfId="0" applyFont="1" applyFill="1" applyBorder="1" applyAlignment="1">
      <alignment horizontal="left" vertical="top" wrapText="1"/>
    </xf>
    <xf numFmtId="0" fontId="0" fillId="3" borderId="56" xfId="0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3" borderId="57" xfId="0" applyFill="1" applyBorder="1" applyAlignment="1">
      <alignment horizontal="left"/>
    </xf>
    <xf numFmtId="0" fontId="0" fillId="2" borderId="0" xfId="0" applyFill="1" applyAlignment="1">
      <alignment horizontal="left" vertical="top" wrapText="1"/>
    </xf>
    <xf numFmtId="0" fontId="6" fillId="2" borderId="0" xfId="0" applyFont="1" applyFill="1" applyAlignment="1">
      <alignment horizontal="left" vertical="center"/>
    </xf>
    <xf numFmtId="0" fontId="16" fillId="3" borderId="0" xfId="0" applyFont="1" applyFill="1" applyAlignment="1" applyProtection="1">
      <alignment horizontal="left" vertical="top" wrapText="1"/>
      <protection locked="0"/>
    </xf>
    <xf numFmtId="0" fontId="11" fillId="2" borderId="0" xfId="1" applyFont="1" applyFill="1" applyAlignment="1" applyProtection="1">
      <alignment horizontal="center"/>
    </xf>
    <xf numFmtId="0" fontId="6" fillId="3" borderId="10" xfId="0" applyFont="1" applyFill="1" applyBorder="1" applyAlignment="1" applyProtection="1">
      <alignment horizontal="center" vertical="center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133" fillId="3" borderId="0" xfId="0" applyFont="1" applyFill="1" applyAlignment="1" applyProtection="1">
      <alignment horizontal="left" vertical="top" wrapText="1"/>
      <protection locked="0"/>
    </xf>
    <xf numFmtId="0" fontId="133" fillId="3" borderId="0" xfId="0" applyFont="1" applyFill="1" applyAlignment="1" applyProtection="1">
      <alignment horizontal="left" vertical="top"/>
      <protection locked="0"/>
    </xf>
    <xf numFmtId="0" fontId="133" fillId="3" borderId="48" xfId="0" applyFont="1" applyFill="1" applyBorder="1" applyAlignment="1" applyProtection="1">
      <alignment horizontal="left" vertical="top"/>
      <protection locked="0"/>
    </xf>
    <xf numFmtId="0" fontId="133" fillId="3" borderId="2" xfId="0" applyFont="1" applyFill="1" applyBorder="1" applyAlignment="1" applyProtection="1">
      <alignment horizontal="left" vertical="top" wrapText="1"/>
      <protection locked="0"/>
    </xf>
    <xf numFmtId="0" fontId="133" fillId="3" borderId="3" xfId="0" applyFont="1" applyFill="1" applyBorder="1" applyAlignment="1" applyProtection="1">
      <alignment horizontal="left" vertical="top" wrapText="1"/>
      <protection locked="0"/>
    </xf>
    <xf numFmtId="0" fontId="133" fillId="3" borderId="4" xfId="0" applyFont="1" applyFill="1" applyBorder="1" applyAlignment="1" applyProtection="1">
      <alignment horizontal="left" vertical="top" wrapText="1"/>
      <protection locked="0"/>
    </xf>
    <xf numFmtId="0" fontId="133" fillId="3" borderId="7" xfId="0" applyFont="1" applyFill="1" applyBorder="1" applyAlignment="1" applyProtection="1">
      <alignment horizontal="left" vertical="top" wrapText="1"/>
      <protection locked="0"/>
    </xf>
    <xf numFmtId="0" fontId="133" fillId="3" borderId="8" xfId="0" applyFont="1" applyFill="1" applyBorder="1" applyAlignment="1" applyProtection="1">
      <alignment horizontal="left" vertical="top" wrapText="1"/>
      <protection locked="0"/>
    </xf>
    <xf numFmtId="0" fontId="133" fillId="3" borderId="9" xfId="0" applyFont="1" applyFill="1" applyBorder="1" applyAlignment="1" applyProtection="1">
      <alignment horizontal="left" vertical="top" wrapText="1"/>
      <protection locked="0"/>
    </xf>
    <xf numFmtId="0" fontId="16" fillId="3" borderId="2" xfId="0" applyFont="1" applyFill="1" applyBorder="1" applyAlignment="1" applyProtection="1">
      <alignment horizontal="left" vertical="top" wrapText="1"/>
      <protection locked="0"/>
    </xf>
    <xf numFmtId="0" fontId="16" fillId="3" borderId="3" xfId="0" applyFont="1" applyFill="1" applyBorder="1" applyAlignment="1" applyProtection="1">
      <alignment horizontal="left" vertical="top" wrapText="1"/>
      <protection locked="0"/>
    </xf>
    <xf numFmtId="0" fontId="16" fillId="3" borderId="4" xfId="0" applyFont="1" applyFill="1" applyBorder="1" applyAlignment="1" applyProtection="1">
      <alignment horizontal="left" vertical="top" wrapText="1"/>
      <protection locked="0"/>
    </xf>
    <xf numFmtId="0" fontId="16" fillId="3" borderId="5" xfId="0" applyFont="1" applyFill="1" applyBorder="1" applyAlignment="1" applyProtection="1">
      <alignment horizontal="left" vertical="top" wrapText="1"/>
      <protection locked="0"/>
    </xf>
    <xf numFmtId="0" fontId="16" fillId="3" borderId="6" xfId="0" applyFont="1" applyFill="1" applyBorder="1" applyAlignment="1" applyProtection="1">
      <alignment horizontal="left" vertical="top" wrapText="1"/>
      <protection locked="0"/>
    </xf>
    <xf numFmtId="0" fontId="16" fillId="3" borderId="7" xfId="0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 applyProtection="1">
      <alignment horizontal="left" vertical="top" wrapText="1"/>
      <protection locked="0"/>
    </xf>
    <xf numFmtId="0" fontId="16" fillId="3" borderId="9" xfId="0" applyFont="1" applyFill="1" applyBorder="1" applyAlignment="1" applyProtection="1">
      <alignment horizontal="left" vertical="top" wrapText="1"/>
      <protection locked="0"/>
    </xf>
    <xf numFmtId="0" fontId="16" fillId="3" borderId="42" xfId="0" applyFont="1" applyFill="1" applyBorder="1" applyAlignment="1" applyProtection="1">
      <alignment horizontal="left" vertical="top"/>
      <protection locked="0"/>
    </xf>
    <xf numFmtId="0" fontId="16" fillId="3" borderId="43" xfId="0" applyFont="1" applyFill="1" applyBorder="1" applyAlignment="1" applyProtection="1">
      <alignment horizontal="left" vertical="top"/>
      <protection locked="0"/>
    </xf>
    <xf numFmtId="0" fontId="16" fillId="3" borderId="44" xfId="0" applyFont="1" applyFill="1" applyBorder="1" applyAlignment="1" applyProtection="1">
      <alignment horizontal="left" vertical="top"/>
      <protection locked="0"/>
    </xf>
    <xf numFmtId="0" fontId="16" fillId="3" borderId="45" xfId="0" applyFont="1" applyFill="1" applyBorder="1" applyAlignment="1" applyProtection="1">
      <alignment horizontal="left" vertical="top"/>
      <protection locked="0"/>
    </xf>
    <xf numFmtId="0" fontId="16" fillId="3" borderId="0" xfId="0" applyFont="1" applyFill="1" applyAlignment="1" applyProtection="1">
      <alignment horizontal="left" vertical="top"/>
      <protection locked="0"/>
    </xf>
    <xf numFmtId="0" fontId="16" fillId="3" borderId="46" xfId="0" applyFont="1" applyFill="1" applyBorder="1" applyAlignment="1" applyProtection="1">
      <alignment horizontal="left" vertical="top"/>
      <protection locked="0"/>
    </xf>
    <xf numFmtId="0" fontId="16" fillId="3" borderId="47" xfId="0" applyFont="1" applyFill="1" applyBorder="1" applyAlignment="1" applyProtection="1">
      <alignment horizontal="left" vertical="top"/>
      <protection locked="0"/>
    </xf>
    <xf numFmtId="0" fontId="16" fillId="3" borderId="48" xfId="0" applyFont="1" applyFill="1" applyBorder="1" applyAlignment="1" applyProtection="1">
      <alignment horizontal="left" vertical="top"/>
      <protection locked="0"/>
    </xf>
    <xf numFmtId="0" fontId="16" fillId="3" borderId="49" xfId="0" applyFont="1" applyFill="1" applyBorder="1" applyAlignment="1" applyProtection="1">
      <alignment horizontal="left" vertical="top"/>
      <protection locked="0"/>
    </xf>
    <xf numFmtId="0" fontId="69" fillId="2" borderId="27" xfId="0" applyFont="1" applyFill="1" applyBorder="1" applyAlignment="1">
      <alignment horizontal="center" vertical="center" wrapText="1"/>
    </xf>
    <xf numFmtId="0" fontId="0" fillId="2" borderId="50" xfId="0" applyFill="1" applyBorder="1" applyAlignment="1">
      <alignment horizontal="left" vertical="center" wrapText="1"/>
    </xf>
    <xf numFmtId="0" fontId="0" fillId="2" borderId="52" xfId="0" applyFill="1" applyBorder="1" applyAlignment="1">
      <alignment horizontal="left" vertical="center" wrapText="1"/>
    </xf>
    <xf numFmtId="0" fontId="29" fillId="31" borderId="73" xfId="0" applyFont="1" applyFill="1" applyBorder="1" applyAlignment="1" applyProtection="1">
      <alignment horizontal="center" vertical="top" wrapText="1"/>
      <protection locked="0"/>
    </xf>
    <xf numFmtId="0" fontId="29" fillId="31" borderId="74" xfId="0" applyFont="1" applyFill="1" applyBorder="1" applyAlignment="1" applyProtection="1">
      <alignment horizontal="center" vertical="top" wrapText="1"/>
      <protection locked="0"/>
    </xf>
    <xf numFmtId="0" fontId="29" fillId="31" borderId="75" xfId="0" applyFont="1" applyFill="1" applyBorder="1" applyAlignment="1" applyProtection="1">
      <alignment horizontal="center" vertical="top" wrapText="1"/>
      <protection locked="0"/>
    </xf>
    <xf numFmtId="0" fontId="57" fillId="11" borderId="125" xfId="0" applyFont="1" applyFill="1" applyBorder="1" applyAlignment="1">
      <alignment horizontal="center" vertical="center" wrapText="1"/>
    </xf>
    <xf numFmtId="0" fontId="57" fillId="11" borderId="71" xfId="0" applyFont="1" applyFill="1" applyBorder="1" applyAlignment="1">
      <alignment horizontal="center" vertical="center" wrapText="1"/>
    </xf>
    <xf numFmtId="0" fontId="57" fillId="11" borderId="126" xfId="0" applyFont="1" applyFill="1" applyBorder="1" applyAlignment="1">
      <alignment horizontal="center" vertical="center" wrapText="1"/>
    </xf>
    <xf numFmtId="0" fontId="57" fillId="11" borderId="70" xfId="0" applyFont="1" applyFill="1" applyBorder="1" applyAlignment="1">
      <alignment horizontal="center" vertical="center" wrapText="1"/>
    </xf>
    <xf numFmtId="0" fontId="28" fillId="0" borderId="27" xfId="0" applyFont="1" applyBorder="1" applyAlignment="1" applyProtection="1">
      <alignment horizontal="center" vertical="top"/>
      <protection locked="0"/>
    </xf>
    <xf numFmtId="0" fontId="28" fillId="8" borderId="27" xfId="0" applyFont="1" applyFill="1" applyBorder="1" applyAlignment="1" applyProtection="1">
      <alignment horizontal="center" vertical="center"/>
      <protection locked="0"/>
    </xf>
    <xf numFmtId="0" fontId="56" fillId="2" borderId="71" xfId="0" applyFont="1" applyFill="1" applyBorder="1" applyAlignment="1">
      <alignment horizontal="left" vertical="center"/>
    </xf>
    <xf numFmtId="0" fontId="56" fillId="2" borderId="70" xfId="0" applyFont="1" applyFill="1" applyBorder="1" applyAlignment="1">
      <alignment horizontal="left" vertical="center"/>
    </xf>
    <xf numFmtId="0" fontId="56" fillId="2" borderId="105" xfId="0" applyFont="1" applyFill="1" applyBorder="1" applyAlignment="1">
      <alignment horizontal="left" vertical="center"/>
    </xf>
    <xf numFmtId="0" fontId="0" fillId="3" borderId="27" xfId="0" applyFill="1" applyBorder="1" applyAlignment="1" applyProtection="1">
      <alignment horizontal="center" vertical="center" wrapText="1"/>
      <protection locked="0"/>
    </xf>
    <xf numFmtId="0" fontId="28" fillId="0" borderId="27" xfId="0" applyFont="1" applyBorder="1" applyAlignment="1" applyProtection="1">
      <alignment horizontal="center" vertical="top" wrapText="1"/>
      <protection locked="0"/>
    </xf>
    <xf numFmtId="0" fontId="28" fillId="0" borderId="27" xfId="0" applyFont="1" applyBorder="1" applyAlignment="1" applyProtection="1">
      <alignment horizontal="left" vertical="top" wrapText="1"/>
      <protection locked="0"/>
    </xf>
    <xf numFmtId="0" fontId="56" fillId="2" borderId="27" xfId="0" applyFont="1" applyFill="1" applyBorder="1" applyAlignment="1">
      <alignment horizontal="center" vertical="center"/>
    </xf>
    <xf numFmtId="0" fontId="56" fillId="2" borderId="50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 wrapText="1"/>
    </xf>
    <xf numFmtId="0" fontId="56" fillId="2" borderId="52" xfId="0" applyFont="1" applyFill="1" applyBorder="1" applyAlignment="1">
      <alignment horizontal="center" vertical="center" wrapText="1"/>
    </xf>
    <xf numFmtId="0" fontId="56" fillId="2" borderId="27" xfId="0" applyFont="1" applyFill="1" applyBorder="1" applyAlignment="1">
      <alignment horizontal="center" vertical="center" wrapText="1"/>
    </xf>
    <xf numFmtId="0" fontId="57" fillId="11" borderId="127" xfId="0" applyFont="1" applyFill="1" applyBorder="1" applyAlignment="1">
      <alignment horizontal="center" vertical="center" wrapText="1"/>
    </xf>
    <xf numFmtId="0" fontId="57" fillId="11" borderId="78" xfId="0" applyFont="1" applyFill="1" applyBorder="1" applyAlignment="1">
      <alignment horizontal="center" vertical="center" wrapText="1"/>
    </xf>
    <xf numFmtId="0" fontId="0" fillId="3" borderId="33" xfId="0" applyFill="1" applyBorder="1" applyAlignment="1" applyProtection="1">
      <alignment horizontal="center" vertical="center"/>
      <protection locked="0"/>
    </xf>
    <xf numFmtId="0" fontId="58" fillId="2" borderId="73" xfId="0" applyFont="1" applyFill="1" applyBorder="1" applyAlignment="1">
      <alignment horizontal="center" vertical="top" wrapText="1"/>
    </xf>
    <xf numFmtId="0" fontId="58" fillId="2" borderId="75" xfId="0" applyFont="1" applyFill="1" applyBorder="1" applyAlignment="1">
      <alignment horizontal="center" vertical="top" wrapText="1"/>
    </xf>
    <xf numFmtId="0" fontId="58" fillId="2" borderId="73" xfId="0" applyFont="1" applyFill="1" applyBorder="1" applyAlignment="1">
      <alignment horizontal="center" vertical="center" wrapText="1"/>
    </xf>
    <xf numFmtId="0" fontId="58" fillId="2" borderId="74" xfId="0" applyFont="1" applyFill="1" applyBorder="1" applyAlignment="1">
      <alignment horizontal="center" vertical="center" wrapText="1"/>
    </xf>
    <xf numFmtId="0" fontId="58" fillId="2" borderId="75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left" vertical="center"/>
    </xf>
    <xf numFmtId="0" fontId="56" fillId="2" borderId="51" xfId="0" applyFont="1" applyFill="1" applyBorder="1" applyAlignment="1">
      <alignment horizontal="left" vertical="center"/>
    </xf>
    <xf numFmtId="0" fontId="56" fillId="2" borderId="52" xfId="0" applyFont="1" applyFill="1" applyBorder="1" applyAlignment="1">
      <alignment horizontal="left" vertical="center"/>
    </xf>
    <xf numFmtId="0" fontId="29" fillId="3" borderId="50" xfId="0" applyFont="1" applyFill="1" applyBorder="1" applyAlignment="1" applyProtection="1">
      <alignment horizontal="left" vertical="center" wrapText="1"/>
      <protection locked="0"/>
    </xf>
    <xf numFmtId="0" fontId="29" fillId="3" borderId="51" xfId="0" applyFont="1" applyFill="1" applyBorder="1" applyAlignment="1" applyProtection="1">
      <alignment horizontal="left" vertical="center" wrapText="1"/>
      <protection locked="0"/>
    </xf>
    <xf numFmtId="0" fontId="29" fillId="3" borderId="52" xfId="0" applyFont="1" applyFill="1" applyBorder="1" applyAlignment="1" applyProtection="1">
      <alignment horizontal="left" vertical="center" wrapText="1"/>
      <protection locked="0"/>
    </xf>
    <xf numFmtId="0" fontId="29" fillId="3" borderId="50" xfId="0" applyFont="1" applyFill="1" applyBorder="1" applyAlignment="1" applyProtection="1">
      <alignment horizontal="center" vertical="center" wrapText="1"/>
      <protection locked="0"/>
    </xf>
    <xf numFmtId="0" fontId="29" fillId="3" borderId="51" xfId="0" applyFont="1" applyFill="1" applyBorder="1" applyAlignment="1" applyProtection="1">
      <alignment horizontal="center" vertical="center" wrapText="1"/>
      <protection locked="0"/>
    </xf>
    <xf numFmtId="0" fontId="29" fillId="3" borderId="52" xfId="0" applyFont="1" applyFill="1" applyBorder="1" applyAlignment="1" applyProtection="1">
      <alignment horizontal="center" vertical="center" wrapText="1"/>
      <protection locked="0"/>
    </xf>
    <xf numFmtId="0" fontId="56" fillId="2" borderId="27" xfId="0" applyFont="1" applyFill="1" applyBorder="1" applyAlignment="1">
      <alignment horizontal="left" vertical="center"/>
    </xf>
    <xf numFmtId="0" fontId="29" fillId="5" borderId="27" xfId="0" applyFont="1" applyFill="1" applyBorder="1" applyAlignment="1">
      <alignment horizontal="right" vertical="center" wrapText="1"/>
    </xf>
    <xf numFmtId="0" fontId="29" fillId="5" borderId="27" xfId="0" applyFont="1" applyFill="1" applyBorder="1" applyAlignment="1">
      <alignment horizontal="left" vertical="center" wrapText="1"/>
    </xf>
    <xf numFmtId="0" fontId="64" fillId="2" borderId="27" xfId="0" applyFont="1" applyFill="1" applyBorder="1" applyAlignment="1">
      <alignment horizontal="center" vertical="center" wrapText="1"/>
    </xf>
    <xf numFmtId="0" fontId="56" fillId="2" borderId="61" xfId="0" applyFont="1" applyFill="1" applyBorder="1" applyAlignment="1">
      <alignment horizontal="left" vertical="center"/>
    </xf>
    <xf numFmtId="0" fontId="56" fillId="2" borderId="62" xfId="0" applyFont="1" applyFill="1" applyBorder="1" applyAlignment="1">
      <alignment horizontal="left" vertical="center"/>
    </xf>
    <xf numFmtId="0" fontId="56" fillId="2" borderId="63" xfId="0" applyFont="1" applyFill="1" applyBorder="1" applyAlignment="1">
      <alignment horizontal="left" vertical="center"/>
    </xf>
    <xf numFmtId="0" fontId="9" fillId="3" borderId="27" xfId="5" applyFill="1" applyBorder="1" applyAlignment="1" applyProtection="1">
      <alignment horizontal="left" vertical="center" wrapText="1"/>
    </xf>
    <xf numFmtId="0" fontId="9" fillId="3" borderId="27" xfId="5" applyFill="1" applyBorder="1" applyAlignment="1" applyProtection="1">
      <alignment horizontal="left" vertical="top" wrapText="1"/>
    </xf>
    <xf numFmtId="0" fontId="58" fillId="2" borderId="76" xfId="0" applyFont="1" applyFill="1" applyBorder="1" applyAlignment="1">
      <alignment horizontal="center" vertical="center" wrapText="1"/>
    </xf>
    <xf numFmtId="0" fontId="58" fillId="2" borderId="77" xfId="0" applyFont="1" applyFill="1" applyBorder="1" applyAlignment="1">
      <alignment horizontal="center" vertical="center" wrapText="1"/>
    </xf>
    <xf numFmtId="0" fontId="69" fillId="2" borderId="42" xfId="0" applyFont="1" applyFill="1" applyBorder="1" applyAlignment="1">
      <alignment horizontal="center" vertical="center" wrapText="1"/>
    </xf>
    <xf numFmtId="0" fontId="69" fillId="2" borderId="44" xfId="0" applyFont="1" applyFill="1" applyBorder="1" applyAlignment="1">
      <alignment horizontal="center" vertical="center" wrapText="1"/>
    </xf>
    <xf numFmtId="0" fontId="69" fillId="2" borderId="47" xfId="0" applyFont="1" applyFill="1" applyBorder="1" applyAlignment="1">
      <alignment horizontal="center" vertical="center" wrapText="1"/>
    </xf>
    <xf numFmtId="0" fontId="69" fillId="2" borderId="49" xfId="0" applyFont="1" applyFill="1" applyBorder="1" applyAlignment="1">
      <alignment horizontal="center" vertical="center" wrapText="1"/>
    </xf>
    <xf numFmtId="0" fontId="0" fillId="2" borderId="71" xfId="0" applyFill="1" applyBorder="1" applyAlignment="1">
      <alignment horizontal="left" vertical="center" wrapText="1"/>
    </xf>
    <xf numFmtId="0" fontId="0" fillId="2" borderId="78" xfId="0" applyFill="1" applyBorder="1" applyAlignment="1">
      <alignment horizontal="left" vertical="center" wrapText="1"/>
    </xf>
    <xf numFmtId="0" fontId="23" fillId="2" borderId="42" xfId="0" applyFont="1" applyFill="1" applyBorder="1" applyAlignment="1">
      <alignment horizontal="left" vertical="center"/>
    </xf>
    <xf numFmtId="0" fontId="23" fillId="2" borderId="43" xfId="0" applyFont="1" applyFill="1" applyBorder="1" applyAlignment="1">
      <alignment horizontal="left" vertical="center"/>
    </xf>
    <xf numFmtId="0" fontId="23" fillId="2" borderId="44" xfId="0" applyFont="1" applyFill="1" applyBorder="1" applyAlignment="1">
      <alignment horizontal="left" vertical="center"/>
    </xf>
    <xf numFmtId="0" fontId="23" fillId="2" borderId="47" xfId="0" applyFont="1" applyFill="1" applyBorder="1" applyAlignment="1">
      <alignment horizontal="left" vertical="center"/>
    </xf>
    <xf numFmtId="0" fontId="23" fillId="2" borderId="48" xfId="0" applyFont="1" applyFill="1" applyBorder="1" applyAlignment="1">
      <alignment horizontal="left" vertical="center"/>
    </xf>
    <xf numFmtId="0" fontId="23" fillId="2" borderId="49" xfId="0" applyFont="1" applyFill="1" applyBorder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0" fontId="166" fillId="3" borderId="82" xfId="0" applyFont="1" applyFill="1" applyBorder="1" applyAlignment="1">
      <alignment horizontal="left" vertical="center"/>
    </xf>
    <xf numFmtId="0" fontId="0" fillId="3" borderId="73" xfId="0" applyFill="1" applyBorder="1" applyAlignment="1" applyProtection="1">
      <alignment horizontal="center" vertical="center"/>
      <protection locked="0"/>
    </xf>
    <xf numFmtId="0" fontId="0" fillId="3" borderId="74" xfId="0" applyFill="1" applyBorder="1" applyAlignment="1" applyProtection="1">
      <alignment horizontal="center" vertical="center"/>
      <protection locked="0"/>
    </xf>
    <xf numFmtId="0" fontId="0" fillId="3" borderId="75" xfId="0" applyFill="1" applyBorder="1" applyAlignment="1" applyProtection="1">
      <alignment horizontal="center" vertical="center"/>
      <protection locked="0"/>
    </xf>
    <xf numFmtId="0" fontId="58" fillId="2" borderId="50" xfId="0" applyFont="1" applyFill="1" applyBorder="1" applyAlignment="1">
      <alignment horizontal="center" vertical="center" wrapText="1"/>
    </xf>
    <xf numFmtId="0" fontId="58" fillId="2" borderId="52" xfId="0" applyFont="1" applyFill="1" applyBorder="1" applyAlignment="1">
      <alignment horizontal="center" vertical="center" wrapText="1"/>
    </xf>
    <xf numFmtId="0" fontId="68" fillId="2" borderId="27" xfId="0" applyFont="1" applyFill="1" applyBorder="1" applyAlignment="1">
      <alignment horizontal="center" vertical="center" wrapText="1"/>
    </xf>
    <xf numFmtId="0" fontId="0" fillId="3" borderId="27" xfId="0" applyFill="1" applyBorder="1" applyAlignment="1" applyProtection="1">
      <alignment horizontal="left" vertical="top" wrapText="1"/>
      <protection locked="0"/>
    </xf>
    <xf numFmtId="0" fontId="6" fillId="3" borderId="0" xfId="0" applyFont="1" applyFill="1" applyAlignment="1">
      <alignment horizontal="left" wrapText="1"/>
    </xf>
    <xf numFmtId="0" fontId="6" fillId="3" borderId="0" xfId="0" applyFont="1" applyFill="1" applyAlignment="1">
      <alignment horizontal="left" vertical="top" wrapText="1"/>
    </xf>
    <xf numFmtId="0" fontId="56" fillId="2" borderId="50" xfId="0" applyFont="1" applyFill="1" applyBorder="1" applyAlignment="1">
      <alignment horizontal="center" vertical="center"/>
    </xf>
    <xf numFmtId="0" fontId="57" fillId="8" borderId="125" xfId="0" applyFont="1" applyFill="1" applyBorder="1" applyAlignment="1">
      <alignment horizontal="center" vertical="center" wrapText="1"/>
    </xf>
    <xf numFmtId="0" fontId="57" fillId="8" borderId="126" xfId="0" applyFont="1" applyFill="1" applyBorder="1" applyAlignment="1">
      <alignment horizontal="center" vertical="center" wrapText="1"/>
    </xf>
    <xf numFmtId="0" fontId="57" fillId="8" borderId="71" xfId="0" applyFont="1" applyFill="1" applyBorder="1" applyAlignment="1">
      <alignment horizontal="center" vertical="center" wrapText="1"/>
    </xf>
    <xf numFmtId="0" fontId="57" fillId="8" borderId="70" xfId="0" applyFont="1" applyFill="1" applyBorder="1" applyAlignment="1">
      <alignment horizontal="center" vertical="center" wrapText="1"/>
    </xf>
    <xf numFmtId="0" fontId="69" fillId="2" borderId="27" xfId="0" applyFont="1" applyFill="1" applyBorder="1" applyAlignment="1">
      <alignment horizontal="center"/>
    </xf>
    <xf numFmtId="0" fontId="56" fillId="2" borderId="33" xfId="0" applyFont="1" applyFill="1" applyBorder="1" applyAlignment="1">
      <alignment horizontal="center" vertical="center" wrapText="1"/>
    </xf>
    <xf numFmtId="0" fontId="68" fillId="2" borderId="32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72" xfId="0" applyFont="1" applyFill="1" applyBorder="1" applyAlignment="1">
      <alignment horizontal="center" vertical="center" wrapText="1"/>
    </xf>
    <xf numFmtId="0" fontId="56" fillId="2" borderId="64" xfId="0" applyFont="1" applyFill="1" applyBorder="1" applyAlignment="1">
      <alignment horizontal="center" vertical="center" wrapText="1"/>
    </xf>
    <xf numFmtId="0" fontId="57" fillId="8" borderId="50" xfId="0" applyFont="1" applyFill="1" applyBorder="1" applyAlignment="1">
      <alignment horizontal="center" wrapText="1"/>
    </xf>
    <xf numFmtId="0" fontId="57" fillId="8" borderId="51" xfId="0" applyFont="1" applyFill="1" applyBorder="1" applyAlignment="1">
      <alignment horizontal="center" wrapText="1"/>
    </xf>
    <xf numFmtId="0" fontId="57" fillId="8" borderId="52" xfId="0" applyFont="1" applyFill="1" applyBorder="1" applyAlignment="1">
      <alignment horizontal="center" wrapText="1"/>
    </xf>
    <xf numFmtId="0" fontId="57" fillId="8" borderId="127" xfId="0" applyFont="1" applyFill="1" applyBorder="1" applyAlignment="1">
      <alignment horizontal="center" vertical="center" wrapText="1"/>
    </xf>
    <xf numFmtId="0" fontId="57" fillId="8" borderId="78" xfId="0" applyFont="1" applyFill="1" applyBorder="1" applyAlignment="1">
      <alignment horizontal="center" vertical="center" wrapText="1"/>
    </xf>
    <xf numFmtId="0" fontId="56" fillId="2" borderId="33" xfId="0" applyFont="1" applyFill="1" applyBorder="1" applyAlignment="1">
      <alignment horizontal="left" vertical="center" wrapText="1"/>
    </xf>
    <xf numFmtId="0" fontId="59" fillId="5" borderId="70" xfId="0" applyFont="1" applyFill="1" applyBorder="1" applyAlignment="1">
      <alignment horizontal="left" vertical="top"/>
    </xf>
    <xf numFmtId="0" fontId="57" fillId="11" borderId="50" xfId="0" applyFont="1" applyFill="1" applyBorder="1" applyAlignment="1">
      <alignment horizontal="center"/>
    </xf>
    <xf numFmtId="0" fontId="57" fillId="11" borderId="51" xfId="0" applyFont="1" applyFill="1" applyBorder="1" applyAlignment="1">
      <alignment horizontal="center"/>
    </xf>
    <xf numFmtId="0" fontId="57" fillId="11" borderId="52" xfId="0" applyFont="1" applyFill="1" applyBorder="1" applyAlignment="1">
      <alignment horizontal="center"/>
    </xf>
    <xf numFmtId="0" fontId="57" fillId="11" borderId="64" xfId="0" applyFont="1" applyFill="1" applyBorder="1" applyAlignment="1">
      <alignment horizontal="center" vertical="center" wrapText="1"/>
    </xf>
    <xf numFmtId="0" fontId="57" fillId="11" borderId="65" xfId="0" applyFont="1" applyFill="1" applyBorder="1" applyAlignment="1">
      <alignment horizontal="center" vertical="center" wrapText="1"/>
    </xf>
    <xf numFmtId="0" fontId="57" fillId="11" borderId="125" xfId="0" applyFont="1" applyFill="1" applyBorder="1" applyAlignment="1">
      <alignment horizontal="center" vertical="center"/>
    </xf>
    <xf numFmtId="0" fontId="57" fillId="11" borderId="127" xfId="0" applyFont="1" applyFill="1" applyBorder="1" applyAlignment="1">
      <alignment horizontal="center" vertical="center"/>
    </xf>
    <xf numFmtId="0" fontId="57" fillId="11" borderId="71" xfId="0" applyFont="1" applyFill="1" applyBorder="1" applyAlignment="1">
      <alignment horizontal="center" vertical="center"/>
    </xf>
    <xf numFmtId="0" fontId="57" fillId="11" borderId="78" xfId="0" applyFont="1" applyFill="1" applyBorder="1" applyAlignment="1">
      <alignment horizontal="center" vertical="center"/>
    </xf>
    <xf numFmtId="0" fontId="0" fillId="3" borderId="33" xfId="0" applyFill="1" applyBorder="1" applyAlignment="1" applyProtection="1">
      <alignment horizontal="left" vertical="top"/>
      <protection locked="0"/>
    </xf>
    <xf numFmtId="0" fontId="60" fillId="3" borderId="96" xfId="0" applyFont="1" applyFill="1" applyBorder="1" applyAlignment="1">
      <alignment horizontal="left" vertical="center"/>
    </xf>
    <xf numFmtId="0" fontId="60" fillId="3" borderId="74" xfId="0" applyFont="1" applyFill="1" applyBorder="1" applyAlignment="1">
      <alignment horizontal="left" vertical="center"/>
    </xf>
    <xf numFmtId="0" fontId="60" fillId="3" borderId="75" xfId="0" applyFont="1" applyFill="1" applyBorder="1" applyAlignment="1">
      <alignment horizontal="left" vertical="center"/>
    </xf>
    <xf numFmtId="0" fontId="0" fillId="3" borderId="17" xfId="0" applyFill="1" applyBorder="1" applyAlignment="1">
      <alignment horizontal="left" vertical="center" wrapText="1"/>
    </xf>
    <xf numFmtId="0" fontId="0" fillId="3" borderId="18" xfId="0" applyFill="1" applyBorder="1" applyAlignment="1">
      <alignment horizontal="left" vertical="center" wrapText="1"/>
    </xf>
    <xf numFmtId="0" fontId="29" fillId="3" borderId="81" xfId="0" applyFont="1" applyFill="1" applyBorder="1" applyAlignment="1" applyProtection="1">
      <alignment horizontal="center" vertical="center" wrapText="1"/>
      <protection locked="0"/>
    </xf>
    <xf numFmtId="0" fontId="29" fillId="3" borderId="82" xfId="0" applyFont="1" applyFill="1" applyBorder="1" applyAlignment="1" applyProtection="1">
      <alignment horizontal="center" vertical="center" wrapText="1"/>
      <protection locked="0"/>
    </xf>
    <xf numFmtId="0" fontId="0" fillId="3" borderId="73" xfId="0" applyFill="1" applyBorder="1" applyAlignment="1" applyProtection="1">
      <alignment horizontal="left" vertical="center"/>
      <protection locked="0"/>
    </xf>
    <xf numFmtId="0" fontId="0" fillId="3" borderId="74" xfId="0" applyFill="1" applyBorder="1" applyAlignment="1" applyProtection="1">
      <alignment horizontal="left" vertical="center"/>
      <protection locked="0"/>
    </xf>
    <xf numFmtId="0" fontId="0" fillId="3" borderId="75" xfId="0" applyFill="1" applyBorder="1" applyAlignment="1" applyProtection="1">
      <alignment horizontal="left" vertical="center"/>
      <protection locked="0"/>
    </xf>
    <xf numFmtId="0" fontId="29" fillId="3" borderId="73" xfId="0" applyFont="1" applyFill="1" applyBorder="1" applyAlignment="1" applyProtection="1">
      <alignment horizontal="left" vertical="center"/>
      <protection locked="0"/>
    </xf>
    <xf numFmtId="0" fontId="29" fillId="3" borderId="74" xfId="0" applyFont="1" applyFill="1" applyBorder="1" applyAlignment="1" applyProtection="1">
      <alignment horizontal="left" vertical="center"/>
      <protection locked="0"/>
    </xf>
    <xf numFmtId="0" fontId="29" fillId="3" borderId="75" xfId="0" applyFont="1" applyFill="1" applyBorder="1" applyAlignment="1" applyProtection="1">
      <alignment horizontal="left" vertical="center"/>
      <protection locked="0"/>
    </xf>
    <xf numFmtId="0" fontId="97" fillId="3" borderId="73" xfId="0" applyFont="1" applyFill="1" applyBorder="1" applyAlignment="1">
      <alignment horizontal="left" vertical="top" wrapText="1"/>
    </xf>
    <xf numFmtId="0" fontId="97" fillId="3" borderId="74" xfId="0" applyFont="1" applyFill="1" applyBorder="1" applyAlignment="1">
      <alignment horizontal="left" vertical="top" wrapText="1"/>
    </xf>
    <xf numFmtId="0" fontId="97" fillId="3" borderId="75" xfId="0" applyFont="1" applyFill="1" applyBorder="1" applyAlignment="1">
      <alignment horizontal="left" vertical="top" wrapText="1"/>
    </xf>
    <xf numFmtId="0" fontId="0" fillId="2" borderId="106" xfId="0" applyFill="1" applyBorder="1" applyAlignment="1" applyProtection="1">
      <alignment horizontal="center" vertical="center"/>
      <protection locked="0"/>
    </xf>
    <xf numFmtId="0" fontId="0" fillId="2" borderId="18" xfId="0" applyFill="1" applyBorder="1" applyAlignment="1" applyProtection="1">
      <alignment horizontal="center" vertical="center"/>
      <protection locked="0"/>
    </xf>
    <xf numFmtId="0" fontId="0" fillId="2" borderId="19" xfId="0" applyFill="1" applyBorder="1" applyAlignment="1" applyProtection="1">
      <alignment horizontal="center" vertical="center"/>
      <protection locked="0"/>
    </xf>
    <xf numFmtId="0" fontId="0" fillId="2" borderId="107" xfId="0" applyFill="1" applyBorder="1" applyAlignment="1" applyProtection="1">
      <alignment horizontal="center" vertical="center"/>
      <protection locked="0"/>
    </xf>
    <xf numFmtId="0" fontId="9" fillId="0" borderId="93" xfId="5" applyFill="1" applyBorder="1" applyAlignment="1" applyProtection="1">
      <alignment horizontal="left" vertical="center"/>
    </xf>
    <xf numFmtId="0" fontId="9" fillId="0" borderId="94" xfId="5" applyFill="1" applyBorder="1" applyAlignment="1" applyProtection="1">
      <alignment horizontal="left" vertical="center"/>
    </xf>
    <xf numFmtId="0" fontId="60" fillId="3" borderId="98" xfId="0" applyFont="1" applyFill="1" applyBorder="1" applyAlignment="1">
      <alignment horizontal="left" vertical="center"/>
    </xf>
    <xf numFmtId="0" fontId="60" fillId="3" borderId="33" xfId="0" applyFont="1" applyFill="1" applyBorder="1" applyAlignment="1">
      <alignment horizontal="left" vertical="center"/>
    </xf>
    <xf numFmtId="0" fontId="60" fillId="13" borderId="96" xfId="0" applyFont="1" applyFill="1" applyBorder="1" applyAlignment="1">
      <alignment horizontal="center" vertical="center"/>
    </xf>
    <xf numFmtId="0" fontId="60" fillId="13" borderId="74" xfId="0" applyFont="1" applyFill="1" applyBorder="1" applyAlignment="1">
      <alignment horizontal="center" vertical="center"/>
    </xf>
    <xf numFmtId="0" fontId="60" fillId="13" borderId="75" xfId="0" applyFont="1" applyFill="1" applyBorder="1" applyAlignment="1">
      <alignment horizontal="center" vertical="center"/>
    </xf>
    <xf numFmtId="0" fontId="0" fillId="0" borderId="0" xfId="0"/>
    <xf numFmtId="0" fontId="85" fillId="3" borderId="0" xfId="0" applyFont="1" applyFill="1" applyAlignment="1">
      <alignment horizontal="left" vertical="center"/>
    </xf>
    <xf numFmtId="0" fontId="148" fillId="7" borderId="170" xfId="0" applyFont="1" applyFill="1" applyBorder="1" applyAlignment="1">
      <alignment horizontal="center" vertical="center" wrapText="1"/>
    </xf>
    <xf numFmtId="0" fontId="148" fillId="7" borderId="174" xfId="0" applyFont="1" applyFill="1" applyBorder="1" applyAlignment="1">
      <alignment horizontal="center" vertical="center" wrapText="1"/>
    </xf>
    <xf numFmtId="0" fontId="148" fillId="7" borderId="169" xfId="0" applyFont="1" applyFill="1" applyBorder="1" applyAlignment="1">
      <alignment horizontal="center" vertical="center" wrapText="1"/>
    </xf>
    <xf numFmtId="0" fontId="148" fillId="7" borderId="173" xfId="0" applyFont="1" applyFill="1" applyBorder="1" applyAlignment="1">
      <alignment horizontal="center" vertical="center" wrapText="1"/>
    </xf>
    <xf numFmtId="0" fontId="138" fillId="0" borderId="0" xfId="0" applyFont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0" fillId="0" borderId="161" xfId="0" applyBorder="1" applyAlignment="1">
      <alignment horizontal="left" vertical="top" wrapText="1"/>
    </xf>
    <xf numFmtId="0" fontId="55" fillId="6" borderId="0" xfId="0" applyFont="1" applyFill="1" applyAlignment="1">
      <alignment horizontal="left" vertical="top" wrapText="1"/>
    </xf>
    <xf numFmtId="165" fontId="66" fillId="0" borderId="43" xfId="0" applyNumberFormat="1" applyFont="1" applyBorder="1" applyAlignment="1">
      <alignment horizontal="center" vertical="top" wrapText="1"/>
    </xf>
    <xf numFmtId="0" fontId="9" fillId="3" borderId="33" xfId="5" applyFill="1" applyBorder="1" applyAlignment="1" applyProtection="1">
      <alignment horizontal="left" vertical="center"/>
    </xf>
    <xf numFmtId="0" fontId="0" fillId="0" borderId="73" xfId="0" applyBorder="1" applyAlignment="1" applyProtection="1">
      <alignment horizontal="center" vertical="center"/>
      <protection locked="0"/>
    </xf>
    <xf numFmtId="0" fontId="0" fillId="0" borderId="74" xfId="0" applyBorder="1" applyAlignment="1" applyProtection="1">
      <alignment horizontal="center" vertical="center"/>
      <protection locked="0"/>
    </xf>
    <xf numFmtId="0" fontId="0" fillId="0" borderId="75" xfId="0" applyBorder="1" applyAlignment="1" applyProtection="1">
      <alignment horizontal="center" vertical="center"/>
      <protection locked="0"/>
    </xf>
    <xf numFmtId="0" fontId="2" fillId="4" borderId="83" xfId="2" applyBorder="1" applyAlignment="1" applyProtection="1">
      <alignment horizontal="center" vertical="top"/>
    </xf>
    <xf numFmtId="0" fontId="2" fillId="4" borderId="48" xfId="2" applyBorder="1" applyAlignment="1" applyProtection="1">
      <alignment horizontal="center" vertical="top"/>
    </xf>
    <xf numFmtId="0" fontId="2" fillId="4" borderId="1" xfId="2" applyAlignment="1" applyProtection="1">
      <alignment horizontal="center" vertical="top"/>
    </xf>
    <xf numFmtId="0" fontId="24" fillId="0" borderId="73" xfId="0" applyFont="1" applyBorder="1" applyAlignment="1" applyProtection="1">
      <alignment horizontal="center" vertical="center"/>
      <protection locked="0"/>
    </xf>
    <xf numFmtId="0" fontId="24" fillId="0" borderId="74" xfId="0" applyFont="1" applyBorder="1" applyAlignment="1" applyProtection="1">
      <alignment horizontal="center" vertical="center"/>
      <protection locked="0"/>
    </xf>
    <xf numFmtId="0" fontId="24" fillId="0" borderId="75" xfId="0" applyFont="1" applyBorder="1" applyAlignment="1" applyProtection="1">
      <alignment horizontal="center" vertical="center"/>
      <protection locked="0"/>
    </xf>
    <xf numFmtId="0" fontId="2" fillId="4" borderId="1" xfId="2" applyAlignment="1" applyProtection="1">
      <alignment horizontal="center" vertical="top" wrapText="1"/>
    </xf>
    <xf numFmtId="0" fontId="97" fillId="13" borderId="0" xfId="0" applyFont="1" applyFill="1" applyAlignment="1">
      <alignment horizontal="left" vertical="top" wrapText="1"/>
    </xf>
    <xf numFmtId="0" fontId="97" fillId="13" borderId="92" xfId="0" applyFont="1" applyFill="1" applyBorder="1" applyAlignment="1">
      <alignment horizontal="left" vertical="top" wrapText="1"/>
    </xf>
    <xf numFmtId="0" fontId="97" fillId="13" borderId="48" xfId="0" applyFont="1" applyFill="1" applyBorder="1" applyAlignment="1">
      <alignment horizontal="left" vertical="top" wrapText="1"/>
    </xf>
    <xf numFmtId="0" fontId="97" fillId="13" borderId="90" xfId="0" applyFont="1" applyFill="1" applyBorder="1" applyAlignment="1">
      <alignment horizontal="left" vertical="top" wrapText="1"/>
    </xf>
    <xf numFmtId="0" fontId="34" fillId="4" borderId="33" xfId="2" applyFont="1" applyBorder="1" applyAlignment="1" applyProtection="1">
      <alignment horizontal="center" vertical="center" wrapText="1"/>
    </xf>
    <xf numFmtId="165" fontId="29" fillId="2" borderId="33" xfId="0" applyNumberFormat="1" applyFont="1" applyFill="1" applyBorder="1" applyAlignment="1">
      <alignment horizontal="center" vertical="top" wrapText="1"/>
    </xf>
    <xf numFmtId="165" fontId="66" fillId="7" borderId="45" xfId="0" applyNumberFormat="1" applyFont="1" applyFill="1" applyBorder="1" applyAlignment="1">
      <alignment horizontal="right"/>
    </xf>
    <xf numFmtId="165" fontId="66" fillId="7" borderId="0" xfId="0" applyNumberFormat="1" applyFont="1" applyFill="1" applyAlignment="1">
      <alignment horizontal="right"/>
    </xf>
    <xf numFmtId="165" fontId="66" fillId="7" borderId="46" xfId="0" applyNumberFormat="1" applyFont="1" applyFill="1" applyBorder="1" applyAlignment="1">
      <alignment horizontal="right"/>
    </xf>
    <xf numFmtId="0" fontId="84" fillId="12" borderId="85" xfId="9" applyFill="1" applyAlignment="1" applyProtection="1">
      <alignment horizontal="left" vertical="center"/>
    </xf>
    <xf numFmtId="165" fontId="29" fillId="6" borderId="73" xfId="0" applyNumberFormat="1" applyFont="1" applyFill="1" applyBorder="1" applyAlignment="1">
      <alignment horizontal="left" vertical="top" wrapText="1"/>
    </xf>
    <xf numFmtId="165" fontId="29" fillId="6" borderId="74" xfId="0" applyNumberFormat="1" applyFont="1" applyFill="1" applyBorder="1" applyAlignment="1">
      <alignment horizontal="left" vertical="top" wrapText="1"/>
    </xf>
    <xf numFmtId="165" fontId="29" fillId="6" borderId="75" xfId="0" applyNumberFormat="1" applyFont="1" applyFill="1" applyBorder="1" applyAlignment="1">
      <alignment horizontal="left" vertical="top" wrapText="1"/>
    </xf>
    <xf numFmtId="0" fontId="29" fillId="12" borderId="33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 vertical="center" wrapText="1"/>
    </xf>
    <xf numFmtId="0" fontId="84" fillId="12" borderId="0" xfId="9" applyFill="1" applyBorder="1" applyAlignment="1" applyProtection="1">
      <alignment horizontal="center" vertical="center" wrapText="1"/>
    </xf>
    <xf numFmtId="0" fontId="84" fillId="12" borderId="91" xfId="9" applyFill="1" applyBorder="1" applyAlignment="1" applyProtection="1">
      <alignment horizontal="center" vertical="center" wrapText="1"/>
    </xf>
    <xf numFmtId="0" fontId="77" fillId="2" borderId="87" xfId="6" applyFont="1" applyFill="1" applyBorder="1" applyAlignment="1">
      <alignment horizontal="center" vertical="center" wrapText="1"/>
    </xf>
    <xf numFmtId="0" fontId="77" fillId="2" borderId="43" xfId="6" applyFont="1" applyFill="1" applyBorder="1" applyAlignment="1">
      <alignment horizontal="center" vertical="center" wrapText="1"/>
    </xf>
    <xf numFmtId="0" fontId="77" fillId="2" borderId="88" xfId="6" applyFont="1" applyFill="1" applyBorder="1" applyAlignment="1">
      <alignment horizontal="center" vertical="center" wrapText="1"/>
    </xf>
    <xf numFmtId="0" fontId="77" fillId="2" borderId="89" xfId="6" applyFont="1" applyFill="1" applyBorder="1" applyAlignment="1">
      <alignment horizontal="center" vertical="center" wrapText="1"/>
    </xf>
    <xf numFmtId="0" fontId="77" fillId="2" borderId="48" xfId="6" applyFont="1" applyFill="1" applyBorder="1" applyAlignment="1">
      <alignment horizontal="center" vertical="center" wrapText="1"/>
    </xf>
    <xf numFmtId="0" fontId="77" fillId="2" borderId="90" xfId="6" applyFont="1" applyFill="1" applyBorder="1" applyAlignment="1">
      <alignment horizontal="center" vertical="center" wrapText="1"/>
    </xf>
    <xf numFmtId="0" fontId="29" fillId="7" borderId="33" xfId="0" applyFont="1" applyFill="1" applyBorder="1" applyAlignment="1">
      <alignment horizontal="left" vertical="top" wrapText="1"/>
    </xf>
    <xf numFmtId="0" fontId="29" fillId="6" borderId="33" xfId="0" applyFont="1" applyFill="1" applyBorder="1" applyAlignment="1">
      <alignment horizontal="left" vertical="top" wrapText="1"/>
    </xf>
    <xf numFmtId="0" fontId="29" fillId="12" borderId="33" xfId="0" applyFont="1" applyFill="1" applyBorder="1" applyAlignment="1" applyProtection="1">
      <alignment horizontal="left" vertical="center" wrapText="1"/>
      <protection locked="0"/>
    </xf>
    <xf numFmtId="0" fontId="34" fillId="4" borderId="73" xfId="2" applyFont="1" applyBorder="1" applyProtection="1">
      <alignment horizontal="left" vertical="center"/>
    </xf>
    <xf numFmtId="0" fontId="34" fillId="4" borderId="74" xfId="2" applyFont="1" applyBorder="1" applyProtection="1">
      <alignment horizontal="left" vertical="center"/>
    </xf>
    <xf numFmtId="0" fontId="34" fillId="4" borderId="75" xfId="2" applyFont="1" applyBorder="1" applyProtection="1">
      <alignment horizontal="left" vertical="center"/>
    </xf>
    <xf numFmtId="0" fontId="66" fillId="4" borderId="33" xfId="2" applyFont="1" applyBorder="1" applyProtection="1">
      <alignment horizontal="left" vertical="center"/>
    </xf>
    <xf numFmtId="0" fontId="29" fillId="12" borderId="73" xfId="0" applyFont="1" applyFill="1" applyBorder="1" applyAlignment="1">
      <alignment horizontal="left" vertical="top" wrapText="1"/>
    </xf>
    <xf numFmtId="0" fontId="29" fillId="12" borderId="74" xfId="0" applyFont="1" applyFill="1" applyBorder="1" applyAlignment="1">
      <alignment horizontal="left" vertical="top" wrapText="1"/>
    </xf>
    <xf numFmtId="0" fontId="29" fillId="12" borderId="75" xfId="0" applyFont="1" applyFill="1" applyBorder="1" applyAlignment="1">
      <alignment horizontal="left" vertical="top" wrapText="1"/>
    </xf>
    <xf numFmtId="0" fontId="28" fillId="0" borderId="17" xfId="0" applyFont="1" applyBorder="1" applyAlignment="1" applyProtection="1">
      <alignment horizontal="center" vertical="top"/>
      <protection locked="0"/>
    </xf>
    <xf numFmtId="0" fontId="28" fillId="0" borderId="18" xfId="0" applyFont="1" applyBorder="1" applyAlignment="1" applyProtection="1">
      <alignment horizontal="center" vertical="top"/>
      <protection locked="0"/>
    </xf>
    <xf numFmtId="0" fontId="28" fillId="0" borderId="19" xfId="0" applyFont="1" applyBorder="1" applyAlignment="1" applyProtection="1">
      <alignment horizontal="center" vertical="top"/>
      <protection locked="0"/>
    </xf>
    <xf numFmtId="0" fontId="61" fillId="2" borderId="17" xfId="0" applyFont="1" applyFill="1" applyBorder="1" applyAlignment="1">
      <alignment horizontal="center" vertical="center"/>
    </xf>
    <xf numFmtId="0" fontId="61" fillId="2" borderId="18" xfId="0" applyFont="1" applyFill="1" applyBorder="1" applyAlignment="1">
      <alignment horizontal="center" vertical="center"/>
    </xf>
    <xf numFmtId="0" fontId="58" fillId="2" borderId="13" xfId="0" applyFont="1" applyFill="1" applyBorder="1" applyAlignment="1">
      <alignment horizontal="center" vertical="center" wrapText="1"/>
    </xf>
    <xf numFmtId="0" fontId="58" fillId="2" borderId="66" xfId="0" applyFont="1" applyFill="1" applyBorder="1" applyAlignment="1">
      <alignment horizontal="center" vertical="center" wrapText="1"/>
    </xf>
    <xf numFmtId="0" fontId="58" fillId="2" borderId="14" xfId="0" applyFont="1" applyFill="1" applyBorder="1" applyAlignment="1">
      <alignment horizontal="center" vertical="center" wrapText="1"/>
    </xf>
    <xf numFmtId="0" fontId="58" fillId="2" borderId="15" xfId="0" applyFont="1" applyFill="1" applyBorder="1" applyAlignment="1">
      <alignment horizontal="center" vertical="center" wrapText="1"/>
    </xf>
    <xf numFmtId="0" fontId="58" fillId="2" borderId="67" xfId="0" applyFont="1" applyFill="1" applyBorder="1" applyAlignment="1">
      <alignment horizontal="center" vertical="center" wrapText="1"/>
    </xf>
    <xf numFmtId="0" fontId="58" fillId="2" borderId="16" xfId="0" applyFont="1" applyFill="1" applyBorder="1" applyAlignment="1">
      <alignment horizontal="center" vertical="center" wrapText="1"/>
    </xf>
    <xf numFmtId="0" fontId="0" fillId="3" borderId="22" xfId="0" applyFill="1" applyBorder="1" applyAlignment="1" applyProtection="1">
      <alignment horizontal="left" vertical="center"/>
      <protection locked="0"/>
    </xf>
    <xf numFmtId="0" fontId="0" fillId="3" borderId="23" xfId="0" applyFill="1" applyBorder="1" applyAlignment="1" applyProtection="1">
      <alignment horizontal="left" vertical="center"/>
      <protection locked="0"/>
    </xf>
    <xf numFmtId="0" fontId="58" fillId="2" borderId="10" xfId="0" applyFont="1" applyFill="1" applyBorder="1" applyAlignment="1">
      <alignment horizontal="center" vertical="center"/>
    </xf>
    <xf numFmtId="0" fontId="58" fillId="2" borderId="10" xfId="0" applyFont="1" applyFill="1" applyBorder="1" applyAlignment="1">
      <alignment horizontal="center" vertical="center" wrapText="1"/>
    </xf>
    <xf numFmtId="0" fontId="61" fillId="2" borderId="19" xfId="0" applyFont="1" applyFill="1" applyBorder="1" applyAlignment="1">
      <alignment horizontal="center" vertical="center"/>
    </xf>
    <xf numFmtId="0" fontId="0" fillId="3" borderId="22" xfId="0" applyFill="1" applyBorder="1" applyAlignment="1">
      <alignment horizontal="left" vertical="center"/>
    </xf>
    <xf numFmtId="0" fontId="0" fillId="3" borderId="23" xfId="0" applyFill="1" applyBorder="1" applyAlignment="1">
      <alignment horizontal="left" vertical="center"/>
    </xf>
    <xf numFmtId="0" fontId="0" fillId="3" borderId="24" xfId="0" applyFill="1" applyBorder="1" applyAlignment="1">
      <alignment horizontal="left" vertical="center"/>
    </xf>
    <xf numFmtId="0" fontId="58" fillId="2" borderId="21" xfId="0" applyFont="1" applyFill="1" applyBorder="1" applyAlignment="1">
      <alignment horizontal="center" vertical="center" wrapText="1"/>
    </xf>
    <xf numFmtId="0" fontId="58" fillId="2" borderId="129" xfId="0" applyFont="1" applyFill="1" applyBorder="1" applyAlignment="1">
      <alignment horizontal="center" vertical="center" wrapText="1"/>
    </xf>
    <xf numFmtId="0" fontId="29" fillId="2" borderId="42" xfId="0" applyFont="1" applyFill="1" applyBorder="1" applyAlignment="1">
      <alignment horizontal="center" vertical="center" wrapText="1"/>
    </xf>
    <xf numFmtId="0" fontId="29" fillId="2" borderId="44" xfId="0" applyFont="1" applyFill="1" applyBorder="1" applyAlignment="1">
      <alignment horizontal="center" vertical="center" wrapText="1"/>
    </xf>
    <xf numFmtId="0" fontId="29" fillId="2" borderId="47" xfId="0" applyFont="1" applyFill="1" applyBorder="1" applyAlignment="1">
      <alignment horizontal="center" vertical="center" wrapText="1"/>
    </xf>
    <xf numFmtId="0" fontId="29" fillId="2" borderId="49" xfId="0" applyFont="1" applyFill="1" applyBorder="1" applyAlignment="1">
      <alignment horizontal="center" vertical="center" wrapText="1"/>
    </xf>
    <xf numFmtId="0" fontId="0" fillId="8" borderId="33" xfId="0" applyFill="1" applyBorder="1" applyAlignment="1" applyProtection="1">
      <alignment horizontal="center" vertical="center"/>
      <protection locked="0"/>
    </xf>
    <xf numFmtId="0" fontId="56" fillId="0" borderId="123" xfId="0" applyFont="1" applyBorder="1" applyAlignment="1" applyProtection="1">
      <alignment horizontal="center" vertical="center" wrapText="1"/>
      <protection locked="0"/>
    </xf>
    <xf numFmtId="0" fontId="56" fillId="0" borderId="19" xfId="0" applyFont="1" applyBorder="1" applyAlignment="1" applyProtection="1">
      <alignment horizontal="center" vertical="center" wrapText="1"/>
      <protection locked="0"/>
    </xf>
    <xf numFmtId="0" fontId="0" fillId="3" borderId="33" xfId="0" applyFill="1" applyBorder="1" applyAlignment="1" applyProtection="1">
      <alignment horizontal="center" vertical="top" wrapText="1"/>
      <protection locked="0"/>
    </xf>
    <xf numFmtId="0" fontId="0" fillId="8" borderId="33" xfId="0" applyFill="1" applyBorder="1" applyAlignment="1" applyProtection="1">
      <alignment horizontal="center" vertical="center" wrapText="1"/>
      <protection locked="0"/>
    </xf>
    <xf numFmtId="0" fontId="58" fillId="2" borderId="118" xfId="0" applyFont="1" applyFill="1" applyBorder="1" applyAlignment="1">
      <alignment horizontal="center" vertical="center"/>
    </xf>
    <xf numFmtId="0" fontId="58" fillId="2" borderId="115" xfId="0" applyFont="1" applyFill="1" applyBorder="1" applyAlignment="1">
      <alignment horizontal="center" vertical="center"/>
    </xf>
    <xf numFmtId="0" fontId="0" fillId="3" borderId="33" xfId="0" applyFill="1" applyBorder="1" applyAlignment="1" applyProtection="1">
      <alignment horizontal="center"/>
      <protection locked="0"/>
    </xf>
    <xf numFmtId="0" fontId="64" fillId="2" borderId="33" xfId="0" applyFont="1" applyFill="1" applyBorder="1" applyAlignment="1">
      <alignment horizontal="center" vertical="center" wrapText="1"/>
    </xf>
    <xf numFmtId="0" fontId="58" fillId="2" borderId="119" xfId="0" applyFont="1" applyFill="1" applyBorder="1" applyAlignment="1">
      <alignment horizontal="center" vertical="center"/>
    </xf>
    <xf numFmtId="0" fontId="58" fillId="3" borderId="120" xfId="0" applyFont="1" applyFill="1" applyBorder="1" applyAlignment="1" applyProtection="1">
      <alignment horizontal="center" vertical="center"/>
      <protection locked="0"/>
    </xf>
    <xf numFmtId="0" fontId="58" fillId="3" borderId="121" xfId="0" applyFont="1" applyFill="1" applyBorder="1" applyAlignment="1" applyProtection="1">
      <alignment horizontal="center" vertical="center"/>
      <protection locked="0"/>
    </xf>
    <xf numFmtId="0" fontId="58" fillId="3" borderId="116" xfId="0" applyFont="1" applyFill="1" applyBorder="1" applyAlignment="1" applyProtection="1">
      <alignment horizontal="center" vertical="center"/>
      <protection locked="0"/>
    </xf>
    <xf numFmtId="0" fontId="67" fillId="0" borderId="123" xfId="0" applyFont="1" applyBorder="1" applyAlignment="1" applyProtection="1">
      <alignment horizontal="center" vertical="center" wrapText="1"/>
      <protection locked="0"/>
    </xf>
    <xf numFmtId="0" fontId="67" fillId="0" borderId="19" xfId="0" applyFont="1" applyBorder="1" applyAlignment="1" applyProtection="1">
      <alignment horizontal="center" vertical="center" wrapText="1"/>
      <protection locked="0"/>
    </xf>
    <xf numFmtId="0" fontId="56" fillId="0" borderId="122" xfId="0" applyFont="1" applyBorder="1" applyAlignment="1" applyProtection="1">
      <alignment horizontal="center" vertical="center" wrapText="1"/>
      <protection locked="0"/>
    </xf>
    <xf numFmtId="0" fontId="56" fillId="0" borderId="116" xfId="0" applyFont="1" applyBorder="1" applyAlignment="1" applyProtection="1">
      <alignment horizontal="center" vertical="center" wrapText="1"/>
      <protection locked="0"/>
    </xf>
    <xf numFmtId="0" fontId="58" fillId="2" borderId="130" xfId="0" applyFont="1" applyFill="1" applyBorder="1" applyAlignment="1">
      <alignment horizontal="center" vertical="center"/>
    </xf>
    <xf numFmtId="0" fontId="58" fillId="3" borderId="17" xfId="0" applyFont="1" applyFill="1" applyBorder="1" applyAlignment="1" applyProtection="1">
      <alignment horizontal="center" vertical="center"/>
      <protection locked="0"/>
    </xf>
    <xf numFmtId="0" fontId="58" fillId="3" borderId="19" xfId="0" applyFont="1" applyFill="1" applyBorder="1" applyAlignment="1" applyProtection="1">
      <alignment horizontal="center" vertical="center"/>
      <protection locked="0"/>
    </xf>
    <xf numFmtId="0" fontId="58" fillId="3" borderId="114" xfId="0" applyFont="1" applyFill="1" applyBorder="1" applyAlignment="1" applyProtection="1">
      <alignment horizontal="center" vertical="center"/>
      <protection locked="0"/>
    </xf>
    <xf numFmtId="0" fontId="0" fillId="3" borderId="73" xfId="0" applyFill="1" applyBorder="1" applyAlignment="1" applyProtection="1">
      <alignment horizontal="center"/>
      <protection locked="0"/>
    </xf>
    <xf numFmtId="0" fontId="0" fillId="3" borderId="74" xfId="0" applyFill="1" applyBorder="1" applyAlignment="1" applyProtection="1">
      <alignment horizontal="center"/>
      <protection locked="0"/>
    </xf>
    <xf numFmtId="0" fontId="0" fillId="3" borderId="75" xfId="0" applyFill="1" applyBorder="1" applyAlignment="1" applyProtection="1">
      <alignment horizontal="center"/>
      <protection locked="0"/>
    </xf>
    <xf numFmtId="0" fontId="0" fillId="3" borderId="42" xfId="0" applyFill="1" applyBorder="1" applyAlignment="1" applyProtection="1">
      <alignment horizontal="left" vertical="top" wrapText="1"/>
      <protection locked="0"/>
    </xf>
    <xf numFmtId="0" fontId="0" fillId="3" borderId="43" xfId="0" applyFill="1" applyBorder="1" applyAlignment="1" applyProtection="1">
      <alignment horizontal="left" vertical="top" wrapText="1"/>
      <protection locked="0"/>
    </xf>
    <xf numFmtId="0" fontId="0" fillId="3" borderId="44" xfId="0" applyFill="1" applyBorder="1" applyAlignment="1" applyProtection="1">
      <alignment horizontal="left" vertical="top" wrapText="1"/>
      <protection locked="0"/>
    </xf>
    <xf numFmtId="0" fontId="0" fillId="3" borderId="45" xfId="0" applyFill="1" applyBorder="1" applyAlignment="1" applyProtection="1">
      <alignment horizontal="left" vertical="top" wrapText="1"/>
      <protection locked="0"/>
    </xf>
    <xf numFmtId="0" fontId="0" fillId="3" borderId="0" xfId="0" applyFill="1" applyAlignment="1" applyProtection="1">
      <alignment horizontal="left" vertical="top" wrapText="1"/>
      <protection locked="0"/>
    </xf>
    <xf numFmtId="0" fontId="0" fillId="3" borderId="46" xfId="0" applyFill="1" applyBorder="1" applyAlignment="1" applyProtection="1">
      <alignment horizontal="left" vertical="top" wrapText="1"/>
      <protection locked="0"/>
    </xf>
    <xf numFmtId="0" fontId="0" fillId="3" borderId="47" xfId="0" applyFill="1" applyBorder="1" applyAlignment="1" applyProtection="1">
      <alignment horizontal="left" vertical="top" wrapText="1"/>
      <protection locked="0"/>
    </xf>
    <xf numFmtId="0" fontId="0" fillId="3" borderId="48" xfId="0" applyFill="1" applyBorder="1" applyAlignment="1" applyProtection="1">
      <alignment horizontal="left" vertical="top" wrapText="1"/>
      <protection locked="0"/>
    </xf>
    <xf numFmtId="0" fontId="0" fillId="3" borderId="49" xfId="0" applyFill="1" applyBorder="1" applyAlignment="1" applyProtection="1">
      <alignment horizontal="left" vertical="top" wrapText="1"/>
      <protection locked="0"/>
    </xf>
    <xf numFmtId="0" fontId="73" fillId="3" borderId="33" xfId="0" applyFont="1" applyFill="1" applyBorder="1" applyAlignment="1">
      <alignment horizontal="left" vertical="center"/>
    </xf>
    <xf numFmtId="0" fontId="98" fillId="3" borderId="33" xfId="0" applyFont="1" applyFill="1" applyBorder="1" applyAlignment="1">
      <alignment horizontal="left" vertical="center"/>
    </xf>
    <xf numFmtId="0" fontId="98" fillId="3" borderId="73" xfId="0" applyFont="1" applyFill="1" applyBorder="1" applyAlignment="1">
      <alignment horizontal="left" vertical="center"/>
    </xf>
    <xf numFmtId="0" fontId="73" fillId="3" borderId="73" xfId="0" applyFont="1" applyFill="1" applyBorder="1" applyAlignment="1">
      <alignment horizontal="left" vertical="center"/>
    </xf>
    <xf numFmtId="0" fontId="73" fillId="3" borderId="0" xfId="0" applyFont="1" applyFill="1" applyAlignment="1">
      <alignment horizontal="center" vertical="top" wrapText="1"/>
    </xf>
    <xf numFmtId="0" fontId="0" fillId="2" borderId="33" xfId="0" applyFill="1" applyBorder="1" applyAlignment="1">
      <alignment horizontal="right" vertical="center" wrapText="1"/>
    </xf>
    <xf numFmtId="14" fontId="73" fillId="2" borderId="33" xfId="0" applyNumberFormat="1" applyFont="1" applyFill="1" applyBorder="1" applyAlignment="1">
      <alignment horizontal="right" vertical="center" wrapText="1"/>
    </xf>
    <xf numFmtId="0" fontId="58" fillId="2" borderId="73" xfId="0" applyFont="1" applyFill="1" applyBorder="1" applyAlignment="1" applyProtection="1">
      <alignment horizontal="center" vertical="center" wrapText="1"/>
      <protection locked="0"/>
    </xf>
    <xf numFmtId="0" fontId="58" fillId="2" borderId="75" xfId="0" applyFont="1" applyFill="1" applyBorder="1" applyAlignment="1" applyProtection="1">
      <alignment horizontal="center" vertical="center" wrapText="1"/>
      <protection locked="0"/>
    </xf>
    <xf numFmtId="0" fontId="58" fillId="2" borderId="74" xfId="0" applyFont="1" applyFill="1" applyBorder="1" applyAlignment="1" applyProtection="1">
      <alignment horizontal="center" vertical="center" wrapText="1"/>
      <protection locked="0"/>
    </xf>
    <xf numFmtId="14" fontId="0" fillId="3" borderId="74" xfId="0" applyNumberFormat="1" applyFill="1" applyBorder="1" applyAlignment="1" applyProtection="1">
      <alignment horizontal="center" wrapText="1"/>
      <protection locked="0"/>
    </xf>
    <xf numFmtId="0" fontId="0" fillId="3" borderId="74" xfId="0" applyFill="1" applyBorder="1" applyAlignment="1" applyProtection="1">
      <alignment horizontal="center" wrapText="1"/>
      <protection locked="0"/>
    </xf>
    <xf numFmtId="0" fontId="0" fillId="3" borderId="75" xfId="0" applyFill="1" applyBorder="1" applyAlignment="1" applyProtection="1">
      <alignment horizontal="center" wrapText="1"/>
      <protection locked="0"/>
    </xf>
    <xf numFmtId="14" fontId="73" fillId="3" borderId="74" xfId="0" applyNumberFormat="1" applyFont="1" applyFill="1" applyBorder="1" applyAlignment="1" applyProtection="1">
      <alignment horizontal="center" vertical="top" wrapText="1"/>
      <protection locked="0"/>
    </xf>
    <xf numFmtId="14" fontId="73" fillId="3" borderId="75" xfId="0" applyNumberFormat="1" applyFont="1" applyFill="1" applyBorder="1" applyAlignment="1" applyProtection="1">
      <alignment horizontal="center" vertical="top" wrapText="1"/>
      <protection locked="0"/>
    </xf>
    <xf numFmtId="0" fontId="0" fillId="3" borderId="48" xfId="0" applyFill="1" applyBorder="1" applyAlignment="1">
      <alignment horizontal="left"/>
    </xf>
    <xf numFmtId="0" fontId="0" fillId="3" borderId="33" xfId="0" applyFill="1" applyBorder="1" applyAlignment="1" applyProtection="1">
      <alignment horizontal="left" vertical="center"/>
      <protection locked="0"/>
    </xf>
    <xf numFmtId="0" fontId="56" fillId="2" borderId="73" xfId="0" applyFont="1" applyFill="1" applyBorder="1" applyAlignment="1">
      <alignment horizontal="center" vertical="center"/>
    </xf>
    <xf numFmtId="0" fontId="56" fillId="2" borderId="74" xfId="0" applyFont="1" applyFill="1" applyBorder="1" applyAlignment="1">
      <alignment horizontal="center" vertical="center"/>
    </xf>
    <xf numFmtId="0" fontId="56" fillId="2" borderId="75" xfId="0" applyFont="1" applyFill="1" applyBorder="1" applyAlignment="1">
      <alignment horizontal="center" vertical="center"/>
    </xf>
    <xf numFmtId="0" fontId="56" fillId="2" borderId="73" xfId="0" applyFont="1" applyFill="1" applyBorder="1" applyAlignment="1">
      <alignment horizontal="left" vertical="center" wrapText="1"/>
    </xf>
    <xf numFmtId="0" fontId="56" fillId="2" borderId="74" xfId="0" applyFont="1" applyFill="1" applyBorder="1" applyAlignment="1">
      <alignment horizontal="left" vertical="center" wrapText="1"/>
    </xf>
    <xf numFmtId="0" fontId="56" fillId="2" borderId="75" xfId="0" applyFont="1" applyFill="1" applyBorder="1" applyAlignment="1">
      <alignment horizontal="left" vertical="center" wrapText="1"/>
    </xf>
    <xf numFmtId="0" fontId="0" fillId="0" borderId="33" xfId="0" applyBorder="1" applyAlignment="1" applyProtection="1">
      <alignment horizontal="center" vertical="center"/>
      <protection locked="0"/>
    </xf>
    <xf numFmtId="0" fontId="94" fillId="2" borderId="73" xfId="0" applyFont="1" applyFill="1" applyBorder="1" applyAlignment="1">
      <alignment horizontal="left" vertical="center"/>
    </xf>
    <xf numFmtId="0" fontId="94" fillId="2" borderId="74" xfId="0" applyFont="1" applyFill="1" applyBorder="1" applyAlignment="1">
      <alignment horizontal="left" vertical="center"/>
    </xf>
    <xf numFmtId="0" fontId="94" fillId="2" borderId="75" xfId="0" applyFont="1" applyFill="1" applyBorder="1" applyAlignment="1">
      <alignment horizontal="left" vertical="center"/>
    </xf>
    <xf numFmtId="0" fontId="56" fillId="2" borderId="33" xfId="0" applyFont="1" applyFill="1" applyBorder="1" applyAlignment="1">
      <alignment horizontal="left" vertical="center"/>
    </xf>
    <xf numFmtId="0" fontId="0" fillId="0" borderId="33" xfId="0" applyBorder="1" applyAlignment="1" applyProtection="1">
      <alignment horizontal="center"/>
      <protection locked="0"/>
    </xf>
    <xf numFmtId="0" fontId="29" fillId="3" borderId="33" xfId="0" applyFont="1" applyFill="1" applyBorder="1" applyAlignment="1">
      <alignment horizontal="center" vertical="center" wrapText="1"/>
    </xf>
    <xf numFmtId="0" fontId="0" fillId="16" borderId="73" xfId="0" applyFill="1" applyBorder="1" applyAlignment="1">
      <alignment horizontal="center" vertical="center"/>
    </xf>
    <xf numFmtId="0" fontId="0" fillId="16" borderId="74" xfId="0" applyFill="1" applyBorder="1" applyAlignment="1">
      <alignment horizontal="center" vertical="center"/>
    </xf>
    <xf numFmtId="0" fontId="0" fillId="16" borderId="75" xfId="0" applyFill="1" applyBorder="1" applyAlignment="1">
      <alignment horizontal="center" vertical="center"/>
    </xf>
    <xf numFmtId="0" fontId="56" fillId="2" borderId="73" xfId="0" applyFont="1" applyFill="1" applyBorder="1" applyAlignment="1">
      <alignment horizontal="left" vertical="center"/>
    </xf>
    <xf numFmtId="0" fontId="56" fillId="2" borderId="74" xfId="0" applyFont="1" applyFill="1" applyBorder="1" applyAlignment="1">
      <alignment horizontal="left" vertical="center"/>
    </xf>
    <xf numFmtId="0" fontId="56" fillId="2" borderId="75" xfId="0" applyFont="1" applyFill="1" applyBorder="1" applyAlignment="1">
      <alignment horizontal="left" vertical="center"/>
    </xf>
    <xf numFmtId="0" fontId="73" fillId="2" borderId="27" xfId="0" applyFont="1" applyFill="1" applyBorder="1" applyAlignment="1">
      <alignment horizontal="left" vertical="top" wrapText="1"/>
    </xf>
    <xf numFmtId="0" fontId="93" fillId="3" borderId="33" xfId="5" applyFont="1" applyFill="1" applyBorder="1" applyAlignment="1" applyProtection="1">
      <alignment horizontal="left" vertical="center"/>
    </xf>
    <xf numFmtId="0" fontId="0" fillId="2" borderId="33" xfId="0" applyFill="1" applyBorder="1" applyAlignment="1">
      <alignment horizontal="center" vertical="center"/>
    </xf>
    <xf numFmtId="0" fontId="17" fillId="0" borderId="50" xfId="0" applyFont="1" applyBorder="1" applyAlignment="1" applyProtection="1">
      <alignment horizontal="left" vertical="top" wrapText="1"/>
      <protection locked="0"/>
    </xf>
    <xf numFmtId="0" fontId="17" fillId="0" borderId="51" xfId="0" applyFont="1" applyBorder="1" applyAlignment="1" applyProtection="1">
      <alignment horizontal="left" vertical="top" wrapText="1"/>
      <protection locked="0"/>
    </xf>
    <xf numFmtId="0" fontId="17" fillId="0" borderId="52" xfId="0" applyFont="1" applyBorder="1" applyAlignment="1" applyProtection="1">
      <alignment horizontal="left" vertical="top" wrapText="1"/>
      <protection locked="0"/>
    </xf>
    <xf numFmtId="0" fontId="17" fillId="0" borderId="27" xfId="0" applyFont="1" applyBorder="1" applyAlignment="1" applyProtection="1">
      <alignment horizontal="left" vertical="top" wrapText="1"/>
      <protection locked="0"/>
    </xf>
    <xf numFmtId="0" fontId="97" fillId="3" borderId="0" xfId="0" applyFont="1" applyFill="1" applyAlignment="1">
      <alignment horizontal="left" vertical="top" wrapText="1"/>
    </xf>
    <xf numFmtId="0" fontId="64" fillId="2" borderId="27" xfId="0" applyFont="1" applyFill="1" applyBorder="1" applyAlignment="1">
      <alignment horizontal="left" vertical="center"/>
    </xf>
    <xf numFmtId="0" fontId="0" fillId="3" borderId="156" xfId="0" applyFill="1" applyBorder="1" applyAlignment="1">
      <alignment horizontal="left" vertical="top" wrapText="1"/>
    </xf>
    <xf numFmtId="0" fontId="9" fillId="0" borderId="73" xfId="5" applyBorder="1" applyAlignment="1" applyProtection="1">
      <alignment horizontal="left"/>
    </xf>
    <xf numFmtId="0" fontId="9" fillId="0" borderId="74" xfId="5" applyBorder="1" applyAlignment="1" applyProtection="1">
      <alignment horizontal="left"/>
    </xf>
    <xf numFmtId="0" fontId="9" fillId="0" borderId="75" xfId="5" applyBorder="1" applyAlignment="1" applyProtection="1">
      <alignment horizontal="left"/>
    </xf>
    <xf numFmtId="0" fontId="163" fillId="0" borderId="42" xfId="5" applyFont="1" applyBorder="1" applyAlignment="1" applyProtection="1">
      <alignment horizontal="left" vertical="top" wrapText="1"/>
    </xf>
    <xf numFmtId="0" fontId="163" fillId="0" borderId="43" xfId="5" applyFont="1" applyBorder="1" applyAlignment="1" applyProtection="1">
      <alignment horizontal="left" vertical="top" wrapText="1"/>
    </xf>
    <xf numFmtId="0" fontId="163" fillId="0" borderId="44" xfId="5" applyFont="1" applyBorder="1" applyAlignment="1" applyProtection="1">
      <alignment horizontal="left" vertical="top" wrapText="1"/>
    </xf>
    <xf numFmtId="0" fontId="163" fillId="0" borderId="45" xfId="5" applyFont="1" applyBorder="1" applyAlignment="1" applyProtection="1">
      <alignment horizontal="left" vertical="top" wrapText="1"/>
    </xf>
    <xf numFmtId="0" fontId="163" fillId="0" borderId="0" xfId="5" applyFont="1" applyBorder="1" applyAlignment="1" applyProtection="1">
      <alignment horizontal="left" vertical="top" wrapText="1"/>
    </xf>
    <xf numFmtId="0" fontId="163" fillId="0" borderId="46" xfId="5" applyFont="1" applyBorder="1" applyAlignment="1" applyProtection="1">
      <alignment horizontal="left" vertical="top" wrapText="1"/>
    </xf>
    <xf numFmtId="0" fontId="163" fillId="0" borderId="47" xfId="5" applyFont="1" applyBorder="1" applyAlignment="1" applyProtection="1">
      <alignment horizontal="left" vertical="top" wrapText="1"/>
    </xf>
    <xf numFmtId="0" fontId="163" fillId="0" borderId="48" xfId="5" applyFont="1" applyBorder="1" applyAlignment="1" applyProtection="1">
      <alignment horizontal="left" vertical="top" wrapText="1"/>
    </xf>
    <xf numFmtId="0" fontId="163" fillId="0" borderId="49" xfId="5" applyFont="1" applyBorder="1" applyAlignment="1" applyProtection="1">
      <alignment horizontal="left" vertical="top" wrapText="1"/>
    </xf>
    <xf numFmtId="0" fontId="37" fillId="10" borderId="0" xfId="0" applyFont="1" applyFill="1" applyAlignment="1">
      <alignment horizontal="center" vertical="top" wrapText="1"/>
    </xf>
    <xf numFmtId="0" fontId="32" fillId="0" borderId="35" xfId="0" applyFont="1" applyBorder="1" applyAlignment="1">
      <alignment horizontal="left" vertical="center" wrapText="1"/>
    </xf>
    <xf numFmtId="0" fontId="32" fillId="0" borderId="36" xfId="0" applyFont="1" applyBorder="1" applyAlignment="1">
      <alignment horizontal="left" vertical="center" wrapText="1"/>
    </xf>
    <xf numFmtId="0" fontId="32" fillId="0" borderId="34" xfId="0" applyFont="1" applyBorder="1" applyAlignment="1">
      <alignment vertical="center" wrapText="1"/>
    </xf>
    <xf numFmtId="0" fontId="35" fillId="0" borderId="34" xfId="0" applyFont="1" applyBorder="1" applyAlignment="1">
      <alignment horizontal="left" vertical="top" wrapText="1"/>
    </xf>
    <xf numFmtId="0" fontId="72" fillId="8" borderId="0" xfId="0" applyFont="1" applyFill="1" applyAlignment="1">
      <alignment horizontal="left" vertical="top" wrapText="1"/>
    </xf>
    <xf numFmtId="0" fontId="25" fillId="0" borderId="0" xfId="0" applyFont="1" applyAlignment="1">
      <alignment horizontal="center" vertical="top" wrapText="1"/>
    </xf>
    <xf numFmtId="0" fontId="72" fillId="8" borderId="0" xfId="0" applyFont="1" applyFill="1" applyAlignment="1">
      <alignment horizontal="left"/>
    </xf>
    <xf numFmtId="0" fontId="32" fillId="0" borderId="40" xfId="0" applyFont="1" applyBorder="1" applyAlignment="1">
      <alignment horizontal="left" vertical="center" wrapText="1"/>
    </xf>
    <xf numFmtId="0" fontId="32" fillId="0" borderId="41" xfId="0" applyFont="1" applyBorder="1" applyAlignment="1">
      <alignment horizontal="left" vertical="center" wrapText="1"/>
    </xf>
    <xf numFmtId="0" fontId="25" fillId="3" borderId="0" xfId="0" applyFont="1" applyFill="1" applyAlignment="1">
      <alignment horizontal="center" vertical="top" wrapText="1"/>
    </xf>
    <xf numFmtId="0" fontId="32" fillId="0" borderId="37" xfId="0" applyFont="1" applyBorder="1" applyAlignment="1">
      <alignment horizontal="left" vertical="center" wrapText="1"/>
    </xf>
    <xf numFmtId="0" fontId="35" fillId="0" borderId="36" xfId="0" applyFont="1" applyBorder="1" applyAlignment="1">
      <alignment horizontal="left" vertical="top" wrapText="1"/>
    </xf>
    <xf numFmtId="0" fontId="35" fillId="0" borderId="37" xfId="0" applyFont="1" applyBorder="1" applyAlignment="1">
      <alignment horizontal="left" vertical="top" wrapText="1"/>
    </xf>
    <xf numFmtId="0" fontId="32" fillId="0" borderId="69" xfId="0" applyFont="1" applyBorder="1" applyAlignment="1">
      <alignment horizontal="left" vertical="center" wrapText="1"/>
    </xf>
    <xf numFmtId="0" fontId="32" fillId="0" borderId="38" xfId="0" applyFont="1" applyBorder="1" applyAlignment="1">
      <alignment horizontal="left" vertical="center" wrapText="1"/>
    </xf>
    <xf numFmtId="0" fontId="32" fillId="0" borderId="35" xfId="0" applyFont="1" applyBorder="1" applyAlignment="1">
      <alignment horizontal="right" vertical="center" wrapText="1"/>
    </xf>
    <xf numFmtId="0" fontId="32" fillId="0" borderId="36" xfId="0" applyFont="1" applyBorder="1" applyAlignment="1">
      <alignment horizontal="right" vertical="center" wrapText="1"/>
    </xf>
    <xf numFmtId="0" fontId="32" fillId="0" borderId="37" xfId="0" applyFont="1" applyBorder="1" applyAlignment="1">
      <alignment horizontal="right" vertical="center" wrapText="1"/>
    </xf>
    <xf numFmtId="0" fontId="35" fillId="0" borderId="35" xfId="0" applyFont="1" applyBorder="1" applyAlignment="1">
      <alignment horizontal="left" vertical="top" wrapText="1"/>
    </xf>
    <xf numFmtId="0" fontId="32" fillId="0" borderId="68" xfId="0" applyFont="1" applyBorder="1" applyAlignment="1">
      <alignment horizontal="left" vertical="center" wrapText="1"/>
    </xf>
    <xf numFmtId="0" fontId="32" fillId="0" borderId="0" xfId="0" applyFont="1" applyAlignment="1">
      <alignment horizontal="left" vertical="center" wrapText="1"/>
    </xf>
    <xf numFmtId="0" fontId="32" fillId="0" borderId="35" xfId="0" applyFont="1" applyBorder="1" applyAlignment="1">
      <alignment horizontal="right" vertical="top" wrapText="1"/>
    </xf>
    <xf numFmtId="0" fontId="32" fillId="0" borderId="36" xfId="0" applyFont="1" applyBorder="1" applyAlignment="1">
      <alignment horizontal="right" vertical="top" wrapText="1"/>
    </xf>
    <xf numFmtId="0" fontId="32" fillId="0" borderId="37" xfId="0" applyFont="1" applyBorder="1" applyAlignment="1">
      <alignment horizontal="right" vertical="top" wrapText="1"/>
    </xf>
    <xf numFmtId="0" fontId="0" fillId="3" borderId="29" xfId="0" applyFill="1" applyBorder="1" applyAlignment="1" applyProtection="1">
      <alignment horizontal="left" vertical="top"/>
      <protection locked="0"/>
    </xf>
    <xf numFmtId="0" fontId="0" fillId="3" borderId="30" xfId="0" applyFill="1" applyBorder="1" applyAlignment="1" applyProtection="1">
      <alignment horizontal="left" vertical="top"/>
      <protection locked="0"/>
    </xf>
    <xf numFmtId="0" fontId="0" fillId="3" borderId="31" xfId="0" applyFill="1" applyBorder="1" applyAlignment="1" applyProtection="1">
      <alignment horizontal="left" vertical="top"/>
      <protection locked="0"/>
    </xf>
    <xf numFmtId="0" fontId="9" fillId="10" borderId="0" xfId="5" applyFill="1" applyBorder="1" applyAlignment="1">
      <alignment horizontal="center" vertical="center"/>
    </xf>
    <xf numFmtId="0" fontId="53" fillId="2" borderId="0" xfId="0" applyFont="1" applyFill="1" applyAlignment="1">
      <alignment horizontal="left"/>
    </xf>
    <xf numFmtId="0" fontId="0" fillId="3" borderId="29" xfId="0" applyFill="1" applyBorder="1" applyAlignment="1">
      <alignment horizontal="left" vertical="top"/>
    </xf>
    <xf numFmtId="0" fontId="0" fillId="3" borderId="30" xfId="0" applyFill="1" applyBorder="1" applyAlignment="1">
      <alignment horizontal="left" vertical="top"/>
    </xf>
    <xf numFmtId="0" fontId="0" fillId="3" borderId="31" xfId="0" applyFill="1" applyBorder="1" applyAlignment="1">
      <alignment horizontal="left" vertical="top"/>
    </xf>
    <xf numFmtId="0" fontId="0" fillId="9" borderId="0" xfId="0" applyFill="1" applyAlignment="1">
      <alignment horizontal="center"/>
    </xf>
  </cellXfs>
  <cellStyles count="12">
    <cellStyle name="20% - Cor5" xfId="11" builtinId="46"/>
    <cellStyle name="Cabeçalho 2" xfId="9" builtinId="17"/>
    <cellStyle name="Controlo de Realce do Período" xfId="2" xr:uid="{00000000-0005-0000-0000-000002000000}"/>
    <cellStyle name="Etiqueta" xfId="4" xr:uid="{00000000-0005-0000-0000-000003000000}"/>
    <cellStyle name="Hiperligação" xfId="5" builtinId="8"/>
    <cellStyle name="Normal" xfId="0" builtinId="0"/>
    <cellStyle name="Normal 2 2 2" xfId="8" xr:uid="{00000000-0005-0000-0000-000006000000}"/>
    <cellStyle name="Normal 3 2" xfId="7" xr:uid="{00000000-0005-0000-0000-000007000000}"/>
    <cellStyle name="Normal 3_cálculos PRTR 2011 - Pondel versão de trabalho 2011 2" xfId="6" xr:uid="{00000000-0005-0000-0000-000008000000}"/>
    <cellStyle name="Título" xfId="1" builtinId="15"/>
    <cellStyle name="Total" xfId="10" builtinId="25"/>
    <cellStyle name="Valor do Período" xfId="3" xr:uid="{00000000-0005-0000-0000-00000B000000}"/>
  </cellStyles>
  <dxfs count="136">
    <dxf>
      <fill>
        <patternFill patternType="light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lightUp">
          <fgColor auto="1"/>
        </patternFill>
      </fill>
    </dxf>
    <dxf>
      <fill>
        <patternFill patternType="lightUp">
          <fgColor auto="1"/>
        </patternFill>
      </fill>
    </dxf>
    <dxf>
      <font>
        <b val="0"/>
        <i val="0"/>
        <strike val="0"/>
        <color theme="0" tint="-4.9989318521683403E-2"/>
      </font>
      <numFmt numFmtId="1" formatCode="0"/>
    </dxf>
    <dxf>
      <font>
        <b val="0"/>
        <i val="0"/>
        <strike val="0"/>
        <color theme="0" tint="-4.9989318521683403E-2"/>
      </font>
      <numFmt numFmtId="1" formatCode="0"/>
    </dxf>
    <dxf>
      <font>
        <b val="0"/>
        <i val="0"/>
        <strike val="0"/>
        <color theme="0" tint="-4.9989318521683403E-2"/>
      </font>
      <numFmt numFmtId="1" formatCode="0"/>
    </dxf>
    <dxf>
      <font>
        <b val="0"/>
        <i val="0"/>
        <strike val="0"/>
        <color theme="0" tint="-4.9989318521683403E-2"/>
      </font>
      <numFmt numFmtId="1" formatCode="0"/>
    </dxf>
    <dxf>
      <font>
        <b val="0"/>
        <i val="0"/>
        <strike val="0"/>
        <color theme="0" tint="-4.9989318521683403E-2"/>
      </font>
      <numFmt numFmtId="1" formatCode="0"/>
    </dxf>
    <dxf>
      <font>
        <b/>
        <i val="0"/>
        <color rgb="FFFF0000"/>
      </font>
      <fill>
        <patternFill>
          <bgColor rgb="FFFFFF00"/>
        </patternFill>
      </fill>
    </dxf>
    <dxf>
      <font>
        <b val="0"/>
        <i val="0"/>
        <strike val="0"/>
        <color theme="0" tint="-4.9989318521683403E-2"/>
      </font>
      <numFmt numFmtId="1" formatCode="0"/>
    </dxf>
    <dxf>
      <font>
        <b val="0"/>
        <i val="0"/>
        <strike val="0"/>
        <color theme="0" tint="-4.9989318521683403E-2"/>
      </font>
      <numFmt numFmtId="1" formatCode="0"/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>
          <bgColor theme="0" tint="-4.9989318521683403E-2"/>
        </patternFill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>
          <bgColor theme="0" tint="-4.9989318521683403E-2"/>
        </patternFill>
      </fill>
    </dxf>
    <dxf>
      <fill>
        <patternFill patternType="darkUp"/>
      </fill>
    </dxf>
    <dxf>
      <fill>
        <patternFill patternType="darkUp"/>
      </fill>
    </dxf>
    <dxf>
      <fill>
        <patternFill patternType="lightUp"/>
      </fill>
    </dxf>
    <dxf>
      <fill>
        <patternFill patternType="darkUp">
          <bgColor theme="0" tint="-4.9989318521683403E-2"/>
        </patternFill>
      </fill>
    </dxf>
    <dxf>
      <fill>
        <patternFill patternType="darkUp">
          <bgColor theme="0" tint="-4.9989318521683403E-2"/>
        </patternFill>
      </fill>
    </dxf>
    <dxf>
      <font>
        <strike val="0"/>
      </font>
      <fill>
        <patternFill patternType="solid"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scheme val="minor"/>
      </font>
      <fill>
        <patternFill patternType="solid">
          <fgColor indexed="64"/>
          <bgColor theme="0" tint="-0.49998474074526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scheme val="minor"/>
      </font>
      <fill>
        <patternFill patternType="solid">
          <fgColor indexed="64"/>
          <bgColor theme="0" tint="-0.49998474074526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scheme val="minor"/>
      </font>
      <fill>
        <patternFill patternType="solid">
          <fgColor indexed="64"/>
          <bgColor theme="0" tint="-0.49998474074526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orbel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/>
        <right/>
        <top style="thin">
          <color theme="7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orbel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/>
        <right/>
        <top style="thin">
          <color theme="7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orbel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/>
        <right/>
        <top style="thin">
          <color theme="7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orbel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/>
        <right/>
        <top style="thin">
          <color theme="7" tint="0.39997558519241921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orbel"/>
        <scheme val="minor"/>
      </font>
      <fill>
        <patternFill patternType="solid">
          <fgColor theme="7" tint="0.79998168889431442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orbel"/>
        <scheme val="minor"/>
      </font>
      <fill>
        <patternFill patternType="solid">
          <fgColor theme="7"/>
          <bgColor theme="7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 tint="-0.249977111117893"/>
        <name val="Corbel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 tint="-0.249977111117893"/>
        <name val="Corbel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 tint="-0.249977111117893"/>
        <name val="Corbel"/>
        <scheme val="minor"/>
      </font>
    </dxf>
    <dxf>
      <border outline="0">
        <top style="thin">
          <color theme="5"/>
        </top>
        <bottom style="thin">
          <color theme="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249977111117893"/>
        <name val="Corbel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border outline="0">
        <top style="medium">
          <color theme="1"/>
        </top>
        <bottom style="medium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orbel"/>
        <scheme val="minor"/>
      </font>
      <fill>
        <patternFill patternType="solid">
          <fgColor theme="9"/>
          <bgColor theme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general" vertical="top" textRotation="0" wrapText="0" indent="0" justifyLastLine="0" shrinkToFit="0" readingOrder="0"/>
      <border diagonalUp="0" diagonalDown="0">
        <left style="medium">
          <color rgb="FFEFEFEF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EFEFEF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center" textRotation="0" wrapText="0" indent="0" justifyLastLine="0" shrinkToFit="0" readingOrder="0"/>
      <border diagonalUp="0" diagonalDown="0">
        <left style="medium">
          <color rgb="FFEFEFEF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general" vertical="top" textRotation="0" wrapText="0" indent="0" justifyLastLine="0" shrinkToFit="0" readingOrder="0"/>
      <border diagonalUp="0" diagonalDown="0">
        <left style="medium">
          <color rgb="FFEFEFEF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general" vertical="top" textRotation="0" wrapText="0" indent="0" justifyLastLine="0" shrinkToFit="0" readingOrder="0"/>
      <border diagonalUp="0" diagonalDown="0">
        <left style="medium">
          <color rgb="FFEFEFEF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general" vertical="top" textRotation="0" wrapText="0" indent="0" justifyLastLine="0" shrinkToFit="0" readingOrder="0"/>
      <border diagonalUp="0" diagonalDown="0">
        <left style="medium">
          <color rgb="FFEFEFEF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general" vertical="top" textRotation="0" wrapText="0" indent="0" justifyLastLine="0" shrinkToFit="0" readingOrder="0"/>
      <border diagonalUp="0" diagonalDown="0">
        <left style="medium">
          <color rgb="FFEFEFEF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general" vertical="top" textRotation="0" wrapText="0" indent="0" justifyLastLine="0" shrinkToFit="0" readingOrder="0"/>
      <border diagonalUp="0" diagonalDown="0">
        <left style="medium">
          <color rgb="FFEFEFEF"/>
        </left>
        <right/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EAEAEA"/>
        <name val="Arial"/>
        <scheme val="none"/>
      </font>
      <fill>
        <patternFill patternType="solid">
          <fgColor indexed="64"/>
          <bgColor rgb="FF1E5AA3"/>
        </patternFill>
      </fill>
      <alignment horizontal="left" vertical="center" textRotation="0" wrapText="0" indent="0" justifyLastLine="0" shrinkToFit="0" readingOrder="0"/>
    </dxf>
  </dxfs>
  <tableStyles count="1" defaultTableStyle="TableStyleMedium2" defaultPivotStyle="PivotStyleLight16">
    <tableStyle name="Invisible" pivot="0" table="0" count="0" xr9:uid="{E6D15FB4-69A3-4CB1-BDC6-68696DA9A93C}"/>
  </tableStyles>
  <colors>
    <mruColors>
      <color rgb="FFFF0000"/>
      <color rgb="FFFF6600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cid:image003.jpg@01D5068E.8FCC20E0" TargetMode="External"/><Relationship Id="rId13" Type="http://schemas.openxmlformats.org/officeDocument/2006/relationships/image" Target="../media/image7.jpeg"/><Relationship Id="rId18" Type="http://schemas.openxmlformats.org/officeDocument/2006/relationships/image" Target="cid:image009.jpg@01D5068E.8FCC20E0" TargetMode="External"/><Relationship Id="rId3" Type="http://schemas.openxmlformats.org/officeDocument/2006/relationships/image" Target="../media/image2.jpeg"/><Relationship Id="rId21" Type="http://schemas.openxmlformats.org/officeDocument/2006/relationships/image" Target="../media/image11.jpeg"/><Relationship Id="rId7" Type="http://schemas.openxmlformats.org/officeDocument/2006/relationships/image" Target="../media/image4.jpeg"/><Relationship Id="rId12" Type="http://schemas.openxmlformats.org/officeDocument/2006/relationships/image" Target="cid:image005.jpg@01D5068E.8FCC20E0" TargetMode="External"/><Relationship Id="rId17" Type="http://schemas.openxmlformats.org/officeDocument/2006/relationships/image" Target="../media/image9.jpeg"/><Relationship Id="rId2" Type="http://schemas.openxmlformats.org/officeDocument/2006/relationships/image" Target="cid:image002.jpg@01D4EA2D.22F0A090" TargetMode="External"/><Relationship Id="rId16" Type="http://schemas.openxmlformats.org/officeDocument/2006/relationships/image" Target="cid:image008.jpg@01D5068E.8FCC20E0" TargetMode="External"/><Relationship Id="rId20" Type="http://schemas.openxmlformats.org/officeDocument/2006/relationships/image" Target="cid:image006.jpg@01D50FC5.044D33C0" TargetMode="External"/><Relationship Id="rId1" Type="http://schemas.openxmlformats.org/officeDocument/2006/relationships/image" Target="../media/image1.jpeg"/><Relationship Id="rId6" Type="http://schemas.openxmlformats.org/officeDocument/2006/relationships/image" Target="cid:image002.jpg@01D5068E.8FCC20E0" TargetMode="External"/><Relationship Id="rId11" Type="http://schemas.openxmlformats.org/officeDocument/2006/relationships/image" Target="../media/image6.jpeg"/><Relationship Id="rId5" Type="http://schemas.openxmlformats.org/officeDocument/2006/relationships/image" Target="../media/image3.jpeg"/><Relationship Id="rId15" Type="http://schemas.openxmlformats.org/officeDocument/2006/relationships/image" Target="../media/image8.jpeg"/><Relationship Id="rId10" Type="http://schemas.openxmlformats.org/officeDocument/2006/relationships/image" Target="cid:image004.jpg@01D5068E.8FCC20E0" TargetMode="External"/><Relationship Id="rId19" Type="http://schemas.openxmlformats.org/officeDocument/2006/relationships/image" Target="../media/image10.jpeg"/><Relationship Id="rId4" Type="http://schemas.openxmlformats.org/officeDocument/2006/relationships/image" Target="cid:image003.jpg@01D4EA2D.22F0A090" TargetMode="External"/><Relationship Id="rId9" Type="http://schemas.openxmlformats.org/officeDocument/2006/relationships/image" Target="../media/image5.jpeg"/><Relationship Id="rId14" Type="http://schemas.openxmlformats.org/officeDocument/2006/relationships/image" Target="cid:image007.jpg@01D5068E.8FCC20E0" TargetMode="External"/><Relationship Id="rId22" Type="http://schemas.openxmlformats.org/officeDocument/2006/relationships/image" Target="cid:image007.jpg@01D50FC5.044D33C0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6</xdr:row>
      <xdr:rowOff>66675</xdr:rowOff>
    </xdr:from>
    <xdr:to>
      <xdr:col>7</xdr:col>
      <xdr:colOff>285750</xdr:colOff>
      <xdr:row>16</xdr:row>
      <xdr:rowOff>38100</xdr:rowOff>
    </xdr:to>
    <xdr:pic>
      <xdr:nvPicPr>
        <xdr:cNvPr id="39" name="Imagem 38" descr="cid:image002.jpg@01D4EA2D.22F0A090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209675"/>
          <a:ext cx="4419600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466724</xdr:colOff>
      <xdr:row>18</xdr:row>
      <xdr:rowOff>133350</xdr:rowOff>
    </xdr:from>
    <xdr:to>
      <xdr:col>9</xdr:col>
      <xdr:colOff>61912</xdr:colOff>
      <xdr:row>36</xdr:row>
      <xdr:rowOff>38100</xdr:rowOff>
    </xdr:to>
    <xdr:pic>
      <xdr:nvPicPr>
        <xdr:cNvPr id="40" name="Imagem 39" descr="cid:image003.jpg@01D4EA2D.22F0A090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4" y="3562350"/>
          <a:ext cx="7591425" cy="3333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342900</xdr:colOff>
      <xdr:row>42</xdr:row>
      <xdr:rowOff>152400</xdr:rowOff>
    </xdr:from>
    <xdr:to>
      <xdr:col>10</xdr:col>
      <xdr:colOff>428625</xdr:colOff>
      <xdr:row>49</xdr:row>
      <xdr:rowOff>123825</xdr:rowOff>
    </xdr:to>
    <xdr:pic>
      <xdr:nvPicPr>
        <xdr:cNvPr id="44" name="Imagem 43" descr="cid:image002.jpg@01D5068E.8FCC20E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8153400"/>
          <a:ext cx="6257925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352425</xdr:colOff>
      <xdr:row>49</xdr:row>
      <xdr:rowOff>180975</xdr:rowOff>
    </xdr:from>
    <xdr:to>
      <xdr:col>6</xdr:col>
      <xdr:colOff>438150</xdr:colOff>
      <xdr:row>56</xdr:row>
      <xdr:rowOff>123825</xdr:rowOff>
    </xdr:to>
    <xdr:pic>
      <xdr:nvPicPr>
        <xdr:cNvPr id="45" name="Imagem 44" descr="cid:image003.jpg@01D5068E.8FCC20E0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9515475"/>
          <a:ext cx="3514725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10</xdr:col>
      <xdr:colOff>276225</xdr:colOff>
      <xdr:row>72</xdr:row>
      <xdr:rowOff>47625</xdr:rowOff>
    </xdr:to>
    <xdr:pic>
      <xdr:nvPicPr>
        <xdr:cNvPr id="46" name="Imagem 45" descr="cid:image004.jpg@01D5068E.8FCC20E0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1811000"/>
          <a:ext cx="6448425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285750</xdr:colOff>
      <xdr:row>62</xdr:row>
      <xdr:rowOff>28575</xdr:rowOff>
    </xdr:from>
    <xdr:to>
      <xdr:col>14</xdr:col>
      <xdr:colOff>542925</xdr:colOff>
      <xdr:row>72</xdr:row>
      <xdr:rowOff>19050</xdr:rowOff>
    </xdr:to>
    <xdr:pic>
      <xdr:nvPicPr>
        <xdr:cNvPr id="47" name="Imagem 46" descr="cid:image005.jpg@01D5068E.8FCC20E0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11839575"/>
          <a:ext cx="3000375" cy="189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78</xdr:row>
      <xdr:rowOff>28575</xdr:rowOff>
    </xdr:from>
    <xdr:to>
      <xdr:col>9</xdr:col>
      <xdr:colOff>600075</xdr:colOff>
      <xdr:row>98</xdr:row>
      <xdr:rowOff>38100</xdr:rowOff>
    </xdr:to>
    <xdr:pic>
      <xdr:nvPicPr>
        <xdr:cNvPr id="48" name="Imagem 47" descr="cid:image007.jpg@01D5068E.8FCC20E0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4887575"/>
          <a:ext cx="6038850" cy="381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9</xdr:col>
      <xdr:colOff>638175</xdr:colOff>
      <xdr:row>117</xdr:row>
      <xdr:rowOff>142875</xdr:rowOff>
    </xdr:to>
    <xdr:pic>
      <xdr:nvPicPr>
        <xdr:cNvPr id="49" name="Imagem 48" descr="cid:image008.jpg@01D5068E.8FCC20E0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9621500"/>
          <a:ext cx="6124575" cy="280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8</xdr:col>
      <xdr:colOff>152400</xdr:colOff>
      <xdr:row>141</xdr:row>
      <xdr:rowOff>114300</xdr:rowOff>
    </xdr:to>
    <xdr:pic>
      <xdr:nvPicPr>
        <xdr:cNvPr id="50" name="Imagem 49" descr="cid:image009.jpg@01D5068E.8FCC20E0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3622000"/>
          <a:ext cx="4953000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561975</xdr:colOff>
      <xdr:row>147</xdr:row>
      <xdr:rowOff>152400</xdr:rowOff>
    </xdr:from>
    <xdr:to>
      <xdr:col>7</xdr:col>
      <xdr:colOff>504825</xdr:colOff>
      <xdr:row>155</xdr:row>
      <xdr:rowOff>114300</xdr:rowOff>
    </xdr:to>
    <xdr:pic>
      <xdr:nvPicPr>
        <xdr:cNvPr id="51" name="Imagem 50" descr="cid:image006.jpg@01D50FC5.044D33C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8155900"/>
          <a:ext cx="474345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333375</xdr:colOff>
      <xdr:row>147</xdr:row>
      <xdr:rowOff>136525</xdr:rowOff>
    </xdr:from>
    <xdr:to>
      <xdr:col>16</xdr:col>
      <xdr:colOff>9525</xdr:colOff>
      <xdr:row>165</xdr:row>
      <xdr:rowOff>136525</xdr:rowOff>
    </xdr:to>
    <xdr:pic>
      <xdr:nvPicPr>
        <xdr:cNvPr id="52" name="Imagem 51" descr="cid:image007.jpg@01D50FC5.044D33C0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29600525"/>
          <a:ext cx="51371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272141</xdr:colOff>
      <xdr:row>0</xdr:row>
      <xdr:rowOff>13607</xdr:rowOff>
    </xdr:from>
    <xdr:to>
      <xdr:col>36</xdr:col>
      <xdr:colOff>355682</xdr:colOff>
      <xdr:row>2</xdr:row>
      <xdr:rowOff>87701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16320" y="13607"/>
          <a:ext cx="1008826" cy="5095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299357</xdr:colOff>
      <xdr:row>0</xdr:row>
      <xdr:rowOff>54429</xdr:rowOff>
    </xdr:from>
    <xdr:to>
      <xdr:col>37</xdr:col>
      <xdr:colOff>1898</xdr:colOff>
      <xdr:row>2</xdr:row>
      <xdr:rowOff>128523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76143" y="54429"/>
          <a:ext cx="1008826" cy="5095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312966</xdr:colOff>
      <xdr:row>0</xdr:row>
      <xdr:rowOff>27214</xdr:rowOff>
    </xdr:from>
    <xdr:to>
      <xdr:col>36</xdr:col>
      <xdr:colOff>382899</xdr:colOff>
      <xdr:row>2</xdr:row>
      <xdr:rowOff>101308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4537" y="27214"/>
          <a:ext cx="1008826" cy="5095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299357</xdr:colOff>
      <xdr:row>0</xdr:row>
      <xdr:rowOff>13607</xdr:rowOff>
    </xdr:from>
    <xdr:to>
      <xdr:col>36</xdr:col>
      <xdr:colOff>410112</xdr:colOff>
      <xdr:row>2</xdr:row>
      <xdr:rowOff>87701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0" y="13607"/>
          <a:ext cx="1008826" cy="50952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367393</xdr:colOff>
      <xdr:row>0</xdr:row>
      <xdr:rowOff>0</xdr:rowOff>
    </xdr:from>
    <xdr:to>
      <xdr:col>36</xdr:col>
      <xdr:colOff>464541</xdr:colOff>
      <xdr:row>2</xdr:row>
      <xdr:rowOff>74094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44179" y="0"/>
          <a:ext cx="1008826" cy="50952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285750</xdr:colOff>
      <xdr:row>0</xdr:row>
      <xdr:rowOff>0</xdr:rowOff>
    </xdr:from>
    <xdr:to>
      <xdr:col>36</xdr:col>
      <xdr:colOff>382898</xdr:colOff>
      <xdr:row>2</xdr:row>
      <xdr:rowOff>74094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62536" y="0"/>
          <a:ext cx="1008826" cy="50952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272143</xdr:colOff>
      <xdr:row>0</xdr:row>
      <xdr:rowOff>27215</xdr:rowOff>
    </xdr:from>
    <xdr:to>
      <xdr:col>36</xdr:col>
      <xdr:colOff>369291</xdr:colOff>
      <xdr:row>2</xdr:row>
      <xdr:rowOff>101309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48929" y="27215"/>
          <a:ext cx="1008826" cy="50952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326571</xdr:colOff>
      <xdr:row>0</xdr:row>
      <xdr:rowOff>0</xdr:rowOff>
    </xdr:from>
    <xdr:to>
      <xdr:col>36</xdr:col>
      <xdr:colOff>410112</xdr:colOff>
      <xdr:row>2</xdr:row>
      <xdr:rowOff>74094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70750" y="0"/>
          <a:ext cx="1008826" cy="50952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1489075</xdr:colOff>
      <xdr:row>5</xdr:row>
      <xdr:rowOff>200024</xdr:rowOff>
    </xdr:from>
    <xdr:to>
      <xdr:col>9</xdr:col>
      <xdr:colOff>1670050</xdr:colOff>
      <xdr:row>6</xdr:row>
      <xdr:rowOff>190456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690" t="17256" r="13793" b="-1"/>
        <a:stretch/>
      </xdr:blipFill>
      <xdr:spPr>
        <a:xfrm>
          <a:off x="12040658" y="1374774"/>
          <a:ext cx="180975" cy="233850"/>
        </a:xfrm>
        <a:prstGeom prst="rect">
          <a:avLst/>
        </a:prstGeom>
      </xdr:spPr>
    </xdr:pic>
    <xdr:clientData/>
  </xdr:twoCellAnchor>
  <xdr:twoCellAnchor editAs="oneCell">
    <xdr:from>
      <xdr:col>31</xdr:col>
      <xdr:colOff>1449917</xdr:colOff>
      <xdr:row>1</xdr:row>
      <xdr:rowOff>21166</xdr:rowOff>
    </xdr:from>
    <xdr:to>
      <xdr:col>32</xdr:col>
      <xdr:colOff>320910</xdr:colOff>
      <xdr:row>2</xdr:row>
      <xdr:rowOff>297855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517667" y="222249"/>
          <a:ext cx="1008826" cy="50952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50</xdr:col>
      <xdr:colOff>557893</xdr:colOff>
      <xdr:row>0</xdr:row>
      <xdr:rowOff>0</xdr:rowOff>
    </xdr:from>
    <xdr:to>
      <xdr:col>52</xdr:col>
      <xdr:colOff>15505</xdr:colOff>
      <xdr:row>2</xdr:row>
      <xdr:rowOff>6059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31179" y="0"/>
          <a:ext cx="1008826" cy="5095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130969</xdr:colOff>
      <xdr:row>3</xdr:row>
      <xdr:rowOff>178594</xdr:rowOff>
    </xdr:from>
    <xdr:to>
      <xdr:col>5</xdr:col>
      <xdr:colOff>640815</xdr:colOff>
      <xdr:row>6</xdr:row>
      <xdr:rowOff>547688</xdr:rowOff>
    </xdr:to>
    <xdr:pic>
      <xdr:nvPicPr>
        <xdr:cNvPr id="5" name="Imagem 2" descr="image00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282" y="762000"/>
          <a:ext cx="3272096" cy="940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130969</xdr:colOff>
      <xdr:row>3</xdr:row>
      <xdr:rowOff>178594</xdr:rowOff>
    </xdr:from>
    <xdr:to>
      <xdr:col>5</xdr:col>
      <xdr:colOff>640815</xdr:colOff>
      <xdr:row>6</xdr:row>
      <xdr:rowOff>547688</xdr:rowOff>
    </xdr:to>
    <xdr:pic>
      <xdr:nvPicPr>
        <xdr:cNvPr id="3" name="Imagem 2" descr="image00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519" y="759619"/>
          <a:ext cx="3253046" cy="940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1464469</xdr:colOff>
      <xdr:row>0</xdr:row>
      <xdr:rowOff>52034</xdr:rowOff>
    </xdr:from>
    <xdr:to>
      <xdr:col>8</xdr:col>
      <xdr:colOff>2473295</xdr:colOff>
      <xdr:row>2</xdr:row>
      <xdr:rowOff>180557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31844" y="52034"/>
          <a:ext cx="1008826" cy="50952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365124</xdr:colOff>
      <xdr:row>0</xdr:row>
      <xdr:rowOff>0</xdr:rowOff>
    </xdr:from>
    <xdr:to>
      <xdr:col>48</xdr:col>
      <xdr:colOff>675450</xdr:colOff>
      <xdr:row>2</xdr:row>
      <xdr:rowOff>5492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62999" y="0"/>
          <a:ext cx="992951" cy="51349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857250</xdr:colOff>
      <xdr:row>0</xdr:row>
      <xdr:rowOff>0</xdr:rowOff>
    </xdr:from>
    <xdr:to>
      <xdr:col>20</xdr:col>
      <xdr:colOff>932626</xdr:colOff>
      <xdr:row>1</xdr:row>
      <xdr:rowOff>204723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07400" y="0"/>
          <a:ext cx="1008826" cy="50952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342900</xdr:colOff>
      <xdr:row>0</xdr:row>
      <xdr:rowOff>0</xdr:rowOff>
    </xdr:from>
    <xdr:to>
      <xdr:col>20</xdr:col>
      <xdr:colOff>1342201</xdr:colOff>
      <xdr:row>1</xdr:row>
      <xdr:rowOff>204723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54950" y="0"/>
          <a:ext cx="999301" cy="50952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361950</xdr:colOff>
      <xdr:row>0</xdr:row>
      <xdr:rowOff>0</xdr:rowOff>
    </xdr:from>
    <xdr:to>
      <xdr:col>21</xdr:col>
      <xdr:colOff>18226</xdr:colOff>
      <xdr:row>1</xdr:row>
      <xdr:rowOff>204723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69200" y="0"/>
          <a:ext cx="1008826" cy="50952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361950</xdr:colOff>
      <xdr:row>0</xdr:row>
      <xdr:rowOff>0</xdr:rowOff>
    </xdr:from>
    <xdr:to>
      <xdr:col>21</xdr:col>
      <xdr:colOff>18226</xdr:colOff>
      <xdr:row>1</xdr:row>
      <xdr:rowOff>204723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73950" y="0"/>
          <a:ext cx="1008826" cy="50952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342900</xdr:colOff>
      <xdr:row>0</xdr:row>
      <xdr:rowOff>0</xdr:rowOff>
    </xdr:from>
    <xdr:to>
      <xdr:col>20</xdr:col>
      <xdr:colOff>1351726</xdr:colOff>
      <xdr:row>1</xdr:row>
      <xdr:rowOff>204723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31100" y="0"/>
          <a:ext cx="1008826" cy="50952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342900</xdr:colOff>
      <xdr:row>0</xdr:row>
      <xdr:rowOff>0</xdr:rowOff>
    </xdr:from>
    <xdr:to>
      <xdr:col>20</xdr:col>
      <xdr:colOff>1351726</xdr:colOff>
      <xdr:row>1</xdr:row>
      <xdr:rowOff>204723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73950" y="0"/>
          <a:ext cx="1008826" cy="50952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381000</xdr:colOff>
      <xdr:row>0</xdr:row>
      <xdr:rowOff>0</xdr:rowOff>
    </xdr:from>
    <xdr:to>
      <xdr:col>21</xdr:col>
      <xdr:colOff>37276</xdr:colOff>
      <xdr:row>1</xdr:row>
      <xdr:rowOff>204723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31100" y="0"/>
          <a:ext cx="1008826" cy="50952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361950</xdr:colOff>
      <xdr:row>0</xdr:row>
      <xdr:rowOff>0</xdr:rowOff>
    </xdr:from>
    <xdr:to>
      <xdr:col>21</xdr:col>
      <xdr:colOff>18226</xdr:colOff>
      <xdr:row>1</xdr:row>
      <xdr:rowOff>204723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31100" y="0"/>
          <a:ext cx="1008826" cy="50952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342900</xdr:colOff>
      <xdr:row>0</xdr:row>
      <xdr:rowOff>0</xdr:rowOff>
    </xdr:from>
    <xdr:to>
      <xdr:col>20</xdr:col>
      <xdr:colOff>1351726</xdr:colOff>
      <xdr:row>1</xdr:row>
      <xdr:rowOff>204723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73950" y="0"/>
          <a:ext cx="1008826" cy="5095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394607</xdr:colOff>
      <xdr:row>0</xdr:row>
      <xdr:rowOff>68035</xdr:rowOff>
    </xdr:from>
    <xdr:to>
      <xdr:col>13</xdr:col>
      <xdr:colOff>600612</xdr:colOff>
      <xdr:row>0</xdr:row>
      <xdr:rowOff>577558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4143" y="68035"/>
          <a:ext cx="1008826" cy="50952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342900</xdr:colOff>
      <xdr:row>0</xdr:row>
      <xdr:rowOff>0</xdr:rowOff>
    </xdr:from>
    <xdr:to>
      <xdr:col>20</xdr:col>
      <xdr:colOff>1342201</xdr:colOff>
      <xdr:row>1</xdr:row>
      <xdr:rowOff>204723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35850" y="0"/>
          <a:ext cx="999301" cy="50952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342900</xdr:colOff>
      <xdr:row>0</xdr:row>
      <xdr:rowOff>0</xdr:rowOff>
    </xdr:from>
    <xdr:to>
      <xdr:col>20</xdr:col>
      <xdr:colOff>1351726</xdr:colOff>
      <xdr:row>1</xdr:row>
      <xdr:rowOff>204723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93000" y="0"/>
          <a:ext cx="1008826" cy="50952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21</xdr:col>
      <xdr:colOff>42719</xdr:colOff>
      <xdr:row>2</xdr:row>
      <xdr:rowOff>6059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56179" y="0"/>
          <a:ext cx="1008826" cy="50952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68036</xdr:colOff>
      <xdr:row>0</xdr:row>
      <xdr:rowOff>0</xdr:rowOff>
    </xdr:from>
    <xdr:to>
      <xdr:col>15</xdr:col>
      <xdr:colOff>1897</xdr:colOff>
      <xdr:row>2</xdr:row>
      <xdr:rowOff>6059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67857" y="0"/>
          <a:ext cx="1008826" cy="50952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27214</xdr:colOff>
      <xdr:row>0</xdr:row>
      <xdr:rowOff>0</xdr:rowOff>
    </xdr:from>
    <xdr:to>
      <xdr:col>16</xdr:col>
      <xdr:colOff>355683</xdr:colOff>
      <xdr:row>2</xdr:row>
      <xdr:rowOff>6059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0" y="0"/>
          <a:ext cx="1008826" cy="50952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966106</xdr:colOff>
      <xdr:row>0</xdr:row>
      <xdr:rowOff>0</xdr:rowOff>
    </xdr:from>
    <xdr:to>
      <xdr:col>19</xdr:col>
      <xdr:colOff>101229</xdr:colOff>
      <xdr:row>2</xdr:row>
      <xdr:rowOff>6059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25749" y="0"/>
          <a:ext cx="1008826" cy="50952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18</xdr:row>
          <xdr:rowOff>9525</xdr:rowOff>
        </xdr:from>
        <xdr:to>
          <xdr:col>2</xdr:col>
          <xdr:colOff>0</xdr:colOff>
          <xdr:row>18</xdr:row>
          <xdr:rowOff>228600</xdr:rowOff>
        </xdr:to>
        <xdr:sp macro="" textlink="">
          <xdr:nvSpPr>
            <xdr:cNvPr id="49153" name="Check Box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24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17</xdr:row>
          <xdr:rowOff>9525</xdr:rowOff>
        </xdr:from>
        <xdr:to>
          <xdr:col>2</xdr:col>
          <xdr:colOff>0</xdr:colOff>
          <xdr:row>17</xdr:row>
          <xdr:rowOff>228600</xdr:rowOff>
        </xdr:to>
        <xdr:sp macro="" textlink="">
          <xdr:nvSpPr>
            <xdr:cNvPr id="49154" name="Check Box 2" hidden="1">
              <a:extLst>
                <a:ext uri="{63B3BB69-23CF-44E3-9099-C40C66FF867C}">
                  <a14:compatExt spid="_x0000_s49154"/>
                </a:ext>
                <a:ext uri="{FF2B5EF4-FFF2-40B4-BE49-F238E27FC236}">
                  <a16:creationId xmlns:a16="http://schemas.microsoft.com/office/drawing/2014/main" id="{00000000-0008-0000-2400-00000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18</xdr:row>
          <xdr:rowOff>0</xdr:rowOff>
        </xdr:from>
        <xdr:to>
          <xdr:col>2</xdr:col>
          <xdr:colOff>0</xdr:colOff>
          <xdr:row>18</xdr:row>
          <xdr:rowOff>219075</xdr:rowOff>
        </xdr:to>
        <xdr:sp macro="" textlink="">
          <xdr:nvSpPr>
            <xdr:cNvPr id="49155" name="Check Box 3" hidden="1">
              <a:extLst>
                <a:ext uri="{63B3BB69-23CF-44E3-9099-C40C66FF867C}">
                  <a14:compatExt spid="_x0000_s49155"/>
                </a:ext>
                <a:ext uri="{FF2B5EF4-FFF2-40B4-BE49-F238E27FC236}">
                  <a16:creationId xmlns:a16="http://schemas.microsoft.com/office/drawing/2014/main" id="{00000000-0008-0000-2400-00000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44</xdr:row>
          <xdr:rowOff>9525</xdr:rowOff>
        </xdr:from>
        <xdr:to>
          <xdr:col>2</xdr:col>
          <xdr:colOff>0</xdr:colOff>
          <xdr:row>44</xdr:row>
          <xdr:rowOff>228600</xdr:rowOff>
        </xdr:to>
        <xdr:sp macro="" textlink="">
          <xdr:nvSpPr>
            <xdr:cNvPr id="49156" name="Check Box 4" hidden="1">
              <a:extLst>
                <a:ext uri="{63B3BB69-23CF-44E3-9099-C40C66FF867C}">
                  <a14:compatExt spid="_x0000_s49156"/>
                </a:ext>
                <a:ext uri="{FF2B5EF4-FFF2-40B4-BE49-F238E27FC236}">
                  <a16:creationId xmlns:a16="http://schemas.microsoft.com/office/drawing/2014/main" id="{00000000-0008-0000-2400-00000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45</xdr:row>
          <xdr:rowOff>9525</xdr:rowOff>
        </xdr:from>
        <xdr:to>
          <xdr:col>2</xdr:col>
          <xdr:colOff>0</xdr:colOff>
          <xdr:row>45</xdr:row>
          <xdr:rowOff>228600</xdr:rowOff>
        </xdr:to>
        <xdr:sp macro="" textlink="">
          <xdr:nvSpPr>
            <xdr:cNvPr id="49157" name="Check Box 5" hidden="1">
              <a:extLst>
                <a:ext uri="{63B3BB69-23CF-44E3-9099-C40C66FF867C}">
                  <a14:compatExt spid="_x0000_s49157"/>
                </a:ext>
                <a:ext uri="{FF2B5EF4-FFF2-40B4-BE49-F238E27FC236}">
                  <a16:creationId xmlns:a16="http://schemas.microsoft.com/office/drawing/2014/main" id="{00000000-0008-0000-2400-000005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43</xdr:row>
          <xdr:rowOff>9525</xdr:rowOff>
        </xdr:from>
        <xdr:to>
          <xdr:col>2</xdr:col>
          <xdr:colOff>0</xdr:colOff>
          <xdr:row>43</xdr:row>
          <xdr:rowOff>228600</xdr:rowOff>
        </xdr:to>
        <xdr:sp macro="" textlink="">
          <xdr:nvSpPr>
            <xdr:cNvPr id="49158" name="Check Box 6" hidden="1">
              <a:extLst>
                <a:ext uri="{63B3BB69-23CF-44E3-9099-C40C66FF867C}">
                  <a14:compatExt spid="_x0000_s49158"/>
                </a:ext>
                <a:ext uri="{FF2B5EF4-FFF2-40B4-BE49-F238E27FC236}">
                  <a16:creationId xmlns:a16="http://schemas.microsoft.com/office/drawing/2014/main" id="{00000000-0008-0000-2400-000006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44</xdr:row>
          <xdr:rowOff>0</xdr:rowOff>
        </xdr:from>
        <xdr:to>
          <xdr:col>2</xdr:col>
          <xdr:colOff>0</xdr:colOff>
          <xdr:row>44</xdr:row>
          <xdr:rowOff>219075</xdr:rowOff>
        </xdr:to>
        <xdr:sp macro="" textlink="">
          <xdr:nvSpPr>
            <xdr:cNvPr id="49159" name="Check Box 7" hidden="1">
              <a:extLst>
                <a:ext uri="{63B3BB69-23CF-44E3-9099-C40C66FF867C}">
                  <a14:compatExt spid="_x0000_s49159"/>
                </a:ext>
                <a:ext uri="{FF2B5EF4-FFF2-40B4-BE49-F238E27FC236}">
                  <a16:creationId xmlns:a16="http://schemas.microsoft.com/office/drawing/2014/main" id="{00000000-0008-0000-2400-000007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53</xdr:row>
          <xdr:rowOff>9525</xdr:rowOff>
        </xdr:from>
        <xdr:to>
          <xdr:col>8</xdr:col>
          <xdr:colOff>647700</xdr:colOff>
          <xdr:row>53</xdr:row>
          <xdr:rowOff>228600</xdr:rowOff>
        </xdr:to>
        <xdr:sp macro="" textlink="">
          <xdr:nvSpPr>
            <xdr:cNvPr id="49160" name="Check Box 8" hidden="1">
              <a:extLst>
                <a:ext uri="{63B3BB69-23CF-44E3-9099-C40C66FF867C}">
                  <a14:compatExt spid="_x0000_s49160"/>
                </a:ext>
                <a:ext uri="{FF2B5EF4-FFF2-40B4-BE49-F238E27FC236}">
                  <a16:creationId xmlns:a16="http://schemas.microsoft.com/office/drawing/2014/main" id="{00000000-0008-0000-2400-000008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55</xdr:row>
          <xdr:rowOff>9525</xdr:rowOff>
        </xdr:from>
        <xdr:to>
          <xdr:col>8</xdr:col>
          <xdr:colOff>647700</xdr:colOff>
          <xdr:row>55</xdr:row>
          <xdr:rowOff>228600</xdr:rowOff>
        </xdr:to>
        <xdr:sp macro="" textlink="">
          <xdr:nvSpPr>
            <xdr:cNvPr id="49161" name="Check Box 9" hidden="1">
              <a:extLst>
                <a:ext uri="{63B3BB69-23CF-44E3-9099-C40C66FF867C}">
                  <a14:compatExt spid="_x0000_s49161"/>
                </a:ext>
                <a:ext uri="{FF2B5EF4-FFF2-40B4-BE49-F238E27FC236}">
                  <a16:creationId xmlns:a16="http://schemas.microsoft.com/office/drawing/2014/main" id="{00000000-0008-0000-2400-000009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52</xdr:row>
          <xdr:rowOff>9525</xdr:rowOff>
        </xdr:from>
        <xdr:to>
          <xdr:col>8</xdr:col>
          <xdr:colOff>647700</xdr:colOff>
          <xdr:row>52</xdr:row>
          <xdr:rowOff>228600</xdr:rowOff>
        </xdr:to>
        <xdr:sp macro="" textlink="">
          <xdr:nvSpPr>
            <xdr:cNvPr id="49162" name="Check Box 10" hidden="1">
              <a:extLst>
                <a:ext uri="{63B3BB69-23CF-44E3-9099-C40C66FF867C}">
                  <a14:compatExt spid="_x0000_s49162"/>
                </a:ext>
                <a:ext uri="{FF2B5EF4-FFF2-40B4-BE49-F238E27FC236}">
                  <a16:creationId xmlns:a16="http://schemas.microsoft.com/office/drawing/2014/main" id="{00000000-0008-0000-2400-00000A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53</xdr:row>
          <xdr:rowOff>0</xdr:rowOff>
        </xdr:from>
        <xdr:to>
          <xdr:col>8</xdr:col>
          <xdr:colOff>647700</xdr:colOff>
          <xdr:row>53</xdr:row>
          <xdr:rowOff>219075</xdr:rowOff>
        </xdr:to>
        <xdr:sp macro="" textlink="">
          <xdr:nvSpPr>
            <xdr:cNvPr id="49163" name="Check Box 11" hidden="1">
              <a:extLst>
                <a:ext uri="{63B3BB69-23CF-44E3-9099-C40C66FF867C}">
                  <a14:compatExt spid="_x0000_s49163"/>
                </a:ext>
                <a:ext uri="{FF2B5EF4-FFF2-40B4-BE49-F238E27FC236}">
                  <a16:creationId xmlns:a16="http://schemas.microsoft.com/office/drawing/2014/main" id="{00000000-0008-0000-2400-00000B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53</xdr:row>
          <xdr:rowOff>9525</xdr:rowOff>
        </xdr:from>
        <xdr:to>
          <xdr:col>9</xdr:col>
          <xdr:colOff>647700</xdr:colOff>
          <xdr:row>53</xdr:row>
          <xdr:rowOff>228600</xdr:rowOff>
        </xdr:to>
        <xdr:sp macro="" textlink="">
          <xdr:nvSpPr>
            <xdr:cNvPr id="49164" name="Check Box 12" hidden="1">
              <a:extLst>
                <a:ext uri="{63B3BB69-23CF-44E3-9099-C40C66FF867C}">
                  <a14:compatExt spid="_x0000_s49164"/>
                </a:ext>
                <a:ext uri="{FF2B5EF4-FFF2-40B4-BE49-F238E27FC236}">
                  <a16:creationId xmlns:a16="http://schemas.microsoft.com/office/drawing/2014/main" id="{00000000-0008-0000-2400-00000C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55</xdr:row>
          <xdr:rowOff>9525</xdr:rowOff>
        </xdr:from>
        <xdr:to>
          <xdr:col>9</xdr:col>
          <xdr:colOff>647700</xdr:colOff>
          <xdr:row>55</xdr:row>
          <xdr:rowOff>228600</xdr:rowOff>
        </xdr:to>
        <xdr:sp macro="" textlink="">
          <xdr:nvSpPr>
            <xdr:cNvPr id="49165" name="Check Box 13" hidden="1">
              <a:extLst>
                <a:ext uri="{63B3BB69-23CF-44E3-9099-C40C66FF867C}">
                  <a14:compatExt spid="_x0000_s49165"/>
                </a:ext>
                <a:ext uri="{FF2B5EF4-FFF2-40B4-BE49-F238E27FC236}">
                  <a16:creationId xmlns:a16="http://schemas.microsoft.com/office/drawing/2014/main" id="{00000000-0008-0000-2400-00000D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52</xdr:row>
          <xdr:rowOff>9525</xdr:rowOff>
        </xdr:from>
        <xdr:to>
          <xdr:col>9</xdr:col>
          <xdr:colOff>647700</xdr:colOff>
          <xdr:row>52</xdr:row>
          <xdr:rowOff>228600</xdr:rowOff>
        </xdr:to>
        <xdr:sp macro="" textlink="">
          <xdr:nvSpPr>
            <xdr:cNvPr id="49166" name="Check Box 14" hidden="1">
              <a:extLst>
                <a:ext uri="{63B3BB69-23CF-44E3-9099-C40C66FF867C}">
                  <a14:compatExt spid="_x0000_s49166"/>
                </a:ext>
                <a:ext uri="{FF2B5EF4-FFF2-40B4-BE49-F238E27FC236}">
                  <a16:creationId xmlns:a16="http://schemas.microsoft.com/office/drawing/2014/main" id="{00000000-0008-0000-2400-00000E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53</xdr:row>
          <xdr:rowOff>0</xdr:rowOff>
        </xdr:from>
        <xdr:to>
          <xdr:col>9</xdr:col>
          <xdr:colOff>647700</xdr:colOff>
          <xdr:row>53</xdr:row>
          <xdr:rowOff>219075</xdr:rowOff>
        </xdr:to>
        <xdr:sp macro="" textlink="">
          <xdr:nvSpPr>
            <xdr:cNvPr id="49167" name="Check Box 15" hidden="1">
              <a:extLst>
                <a:ext uri="{63B3BB69-23CF-44E3-9099-C40C66FF867C}">
                  <a14:compatExt spid="_x0000_s49167"/>
                </a:ext>
                <a:ext uri="{FF2B5EF4-FFF2-40B4-BE49-F238E27FC236}">
                  <a16:creationId xmlns:a16="http://schemas.microsoft.com/office/drawing/2014/main" id="{00000000-0008-0000-2400-00000F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53</xdr:row>
          <xdr:rowOff>9525</xdr:rowOff>
        </xdr:from>
        <xdr:to>
          <xdr:col>10</xdr:col>
          <xdr:colOff>647700</xdr:colOff>
          <xdr:row>53</xdr:row>
          <xdr:rowOff>228600</xdr:rowOff>
        </xdr:to>
        <xdr:sp macro="" textlink="">
          <xdr:nvSpPr>
            <xdr:cNvPr id="49168" name="Check Box 16" hidden="1">
              <a:extLst>
                <a:ext uri="{63B3BB69-23CF-44E3-9099-C40C66FF867C}">
                  <a14:compatExt spid="_x0000_s49168"/>
                </a:ext>
                <a:ext uri="{FF2B5EF4-FFF2-40B4-BE49-F238E27FC236}">
                  <a16:creationId xmlns:a16="http://schemas.microsoft.com/office/drawing/2014/main" id="{00000000-0008-0000-2400-000010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55</xdr:row>
          <xdr:rowOff>9525</xdr:rowOff>
        </xdr:from>
        <xdr:to>
          <xdr:col>10</xdr:col>
          <xdr:colOff>647700</xdr:colOff>
          <xdr:row>55</xdr:row>
          <xdr:rowOff>228600</xdr:rowOff>
        </xdr:to>
        <xdr:sp macro="" textlink="">
          <xdr:nvSpPr>
            <xdr:cNvPr id="49169" name="Check Box 17" hidden="1">
              <a:extLst>
                <a:ext uri="{63B3BB69-23CF-44E3-9099-C40C66FF867C}">
                  <a14:compatExt spid="_x0000_s49169"/>
                </a:ext>
                <a:ext uri="{FF2B5EF4-FFF2-40B4-BE49-F238E27FC236}">
                  <a16:creationId xmlns:a16="http://schemas.microsoft.com/office/drawing/2014/main" id="{00000000-0008-0000-2400-00001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52</xdr:row>
          <xdr:rowOff>9525</xdr:rowOff>
        </xdr:from>
        <xdr:to>
          <xdr:col>10</xdr:col>
          <xdr:colOff>647700</xdr:colOff>
          <xdr:row>52</xdr:row>
          <xdr:rowOff>228600</xdr:rowOff>
        </xdr:to>
        <xdr:sp macro="" textlink="">
          <xdr:nvSpPr>
            <xdr:cNvPr id="49170" name="Check Box 18" hidden="1">
              <a:extLst>
                <a:ext uri="{63B3BB69-23CF-44E3-9099-C40C66FF867C}">
                  <a14:compatExt spid="_x0000_s49170"/>
                </a:ext>
                <a:ext uri="{FF2B5EF4-FFF2-40B4-BE49-F238E27FC236}">
                  <a16:creationId xmlns:a16="http://schemas.microsoft.com/office/drawing/2014/main" id="{00000000-0008-0000-2400-00001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53</xdr:row>
          <xdr:rowOff>0</xdr:rowOff>
        </xdr:from>
        <xdr:to>
          <xdr:col>10</xdr:col>
          <xdr:colOff>647700</xdr:colOff>
          <xdr:row>53</xdr:row>
          <xdr:rowOff>219075</xdr:rowOff>
        </xdr:to>
        <xdr:sp macro="" textlink="">
          <xdr:nvSpPr>
            <xdr:cNvPr id="49171" name="Check Box 19" hidden="1">
              <a:extLst>
                <a:ext uri="{63B3BB69-23CF-44E3-9099-C40C66FF867C}">
                  <a14:compatExt spid="_x0000_s49171"/>
                </a:ext>
                <a:ext uri="{FF2B5EF4-FFF2-40B4-BE49-F238E27FC236}">
                  <a16:creationId xmlns:a16="http://schemas.microsoft.com/office/drawing/2014/main" id="{00000000-0008-0000-2400-00001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64</xdr:row>
          <xdr:rowOff>9525</xdr:rowOff>
        </xdr:from>
        <xdr:to>
          <xdr:col>2</xdr:col>
          <xdr:colOff>0</xdr:colOff>
          <xdr:row>64</xdr:row>
          <xdr:rowOff>228600</xdr:rowOff>
        </xdr:to>
        <xdr:sp macro="" textlink="">
          <xdr:nvSpPr>
            <xdr:cNvPr id="49172" name="Check Box 20" hidden="1">
              <a:extLst>
                <a:ext uri="{63B3BB69-23CF-44E3-9099-C40C66FF867C}">
                  <a14:compatExt spid="_x0000_s49172"/>
                </a:ext>
                <a:ext uri="{FF2B5EF4-FFF2-40B4-BE49-F238E27FC236}">
                  <a16:creationId xmlns:a16="http://schemas.microsoft.com/office/drawing/2014/main" id="{00000000-0008-0000-2400-00001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65</xdr:row>
          <xdr:rowOff>9525</xdr:rowOff>
        </xdr:from>
        <xdr:to>
          <xdr:col>2</xdr:col>
          <xdr:colOff>0</xdr:colOff>
          <xdr:row>65</xdr:row>
          <xdr:rowOff>228600</xdr:rowOff>
        </xdr:to>
        <xdr:sp macro="" textlink="">
          <xdr:nvSpPr>
            <xdr:cNvPr id="49173" name="Check Box 21" hidden="1">
              <a:extLst>
                <a:ext uri="{63B3BB69-23CF-44E3-9099-C40C66FF867C}">
                  <a14:compatExt spid="_x0000_s49173"/>
                </a:ext>
                <a:ext uri="{FF2B5EF4-FFF2-40B4-BE49-F238E27FC236}">
                  <a16:creationId xmlns:a16="http://schemas.microsoft.com/office/drawing/2014/main" id="{00000000-0008-0000-2400-000015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63</xdr:row>
          <xdr:rowOff>9525</xdr:rowOff>
        </xdr:from>
        <xdr:to>
          <xdr:col>2</xdr:col>
          <xdr:colOff>0</xdr:colOff>
          <xdr:row>63</xdr:row>
          <xdr:rowOff>228600</xdr:rowOff>
        </xdr:to>
        <xdr:sp macro="" textlink="">
          <xdr:nvSpPr>
            <xdr:cNvPr id="49174" name="Check Box 22" hidden="1">
              <a:extLst>
                <a:ext uri="{63B3BB69-23CF-44E3-9099-C40C66FF867C}">
                  <a14:compatExt spid="_x0000_s49174"/>
                </a:ext>
                <a:ext uri="{FF2B5EF4-FFF2-40B4-BE49-F238E27FC236}">
                  <a16:creationId xmlns:a16="http://schemas.microsoft.com/office/drawing/2014/main" id="{00000000-0008-0000-2400-000016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64</xdr:row>
          <xdr:rowOff>0</xdr:rowOff>
        </xdr:from>
        <xdr:to>
          <xdr:col>2</xdr:col>
          <xdr:colOff>0</xdr:colOff>
          <xdr:row>64</xdr:row>
          <xdr:rowOff>219075</xdr:rowOff>
        </xdr:to>
        <xdr:sp macro="" textlink="">
          <xdr:nvSpPr>
            <xdr:cNvPr id="49175" name="Check Box 23" hidden="1">
              <a:extLst>
                <a:ext uri="{63B3BB69-23CF-44E3-9099-C40C66FF867C}">
                  <a14:compatExt spid="_x0000_s49175"/>
                </a:ext>
                <a:ext uri="{FF2B5EF4-FFF2-40B4-BE49-F238E27FC236}">
                  <a16:creationId xmlns:a16="http://schemas.microsoft.com/office/drawing/2014/main" id="{00000000-0008-0000-2400-000017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70</xdr:row>
          <xdr:rowOff>9525</xdr:rowOff>
        </xdr:from>
        <xdr:to>
          <xdr:col>2</xdr:col>
          <xdr:colOff>0</xdr:colOff>
          <xdr:row>70</xdr:row>
          <xdr:rowOff>228600</xdr:rowOff>
        </xdr:to>
        <xdr:sp macro="" textlink="">
          <xdr:nvSpPr>
            <xdr:cNvPr id="49176" name="Check Box 24" hidden="1">
              <a:extLst>
                <a:ext uri="{63B3BB69-23CF-44E3-9099-C40C66FF867C}">
                  <a14:compatExt spid="_x0000_s49176"/>
                </a:ext>
                <a:ext uri="{FF2B5EF4-FFF2-40B4-BE49-F238E27FC236}">
                  <a16:creationId xmlns:a16="http://schemas.microsoft.com/office/drawing/2014/main" id="{00000000-0008-0000-2400-000018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69</xdr:row>
          <xdr:rowOff>9525</xdr:rowOff>
        </xdr:from>
        <xdr:to>
          <xdr:col>2</xdr:col>
          <xdr:colOff>0</xdr:colOff>
          <xdr:row>69</xdr:row>
          <xdr:rowOff>228600</xdr:rowOff>
        </xdr:to>
        <xdr:sp macro="" textlink="">
          <xdr:nvSpPr>
            <xdr:cNvPr id="49177" name="Check Box 25" hidden="1">
              <a:extLst>
                <a:ext uri="{63B3BB69-23CF-44E3-9099-C40C66FF867C}">
                  <a14:compatExt spid="_x0000_s49177"/>
                </a:ext>
                <a:ext uri="{FF2B5EF4-FFF2-40B4-BE49-F238E27FC236}">
                  <a16:creationId xmlns:a16="http://schemas.microsoft.com/office/drawing/2014/main" id="{00000000-0008-0000-2400-000019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70</xdr:row>
          <xdr:rowOff>0</xdr:rowOff>
        </xdr:from>
        <xdr:to>
          <xdr:col>2</xdr:col>
          <xdr:colOff>0</xdr:colOff>
          <xdr:row>70</xdr:row>
          <xdr:rowOff>219075</xdr:rowOff>
        </xdr:to>
        <xdr:sp macro="" textlink="">
          <xdr:nvSpPr>
            <xdr:cNvPr id="49178" name="Check Box 26" hidden="1">
              <a:extLst>
                <a:ext uri="{63B3BB69-23CF-44E3-9099-C40C66FF867C}">
                  <a14:compatExt spid="_x0000_s49178"/>
                </a:ext>
                <a:ext uri="{FF2B5EF4-FFF2-40B4-BE49-F238E27FC236}">
                  <a16:creationId xmlns:a16="http://schemas.microsoft.com/office/drawing/2014/main" id="{00000000-0008-0000-2400-00001A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89</xdr:row>
          <xdr:rowOff>9525</xdr:rowOff>
        </xdr:from>
        <xdr:to>
          <xdr:col>2</xdr:col>
          <xdr:colOff>0</xdr:colOff>
          <xdr:row>89</xdr:row>
          <xdr:rowOff>228600</xdr:rowOff>
        </xdr:to>
        <xdr:sp macro="" textlink="">
          <xdr:nvSpPr>
            <xdr:cNvPr id="49179" name="Check Box 27" hidden="1">
              <a:extLst>
                <a:ext uri="{63B3BB69-23CF-44E3-9099-C40C66FF867C}">
                  <a14:compatExt spid="_x0000_s49179"/>
                </a:ext>
                <a:ext uri="{FF2B5EF4-FFF2-40B4-BE49-F238E27FC236}">
                  <a16:creationId xmlns:a16="http://schemas.microsoft.com/office/drawing/2014/main" id="{00000000-0008-0000-2400-00001B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90</xdr:row>
          <xdr:rowOff>0</xdr:rowOff>
        </xdr:from>
        <xdr:to>
          <xdr:col>2</xdr:col>
          <xdr:colOff>0</xdr:colOff>
          <xdr:row>90</xdr:row>
          <xdr:rowOff>219075</xdr:rowOff>
        </xdr:to>
        <xdr:sp macro="" textlink="">
          <xdr:nvSpPr>
            <xdr:cNvPr id="49180" name="Check Box 28" hidden="1">
              <a:extLst>
                <a:ext uri="{63B3BB69-23CF-44E3-9099-C40C66FF867C}">
                  <a14:compatExt spid="_x0000_s49180"/>
                </a:ext>
                <a:ext uri="{FF2B5EF4-FFF2-40B4-BE49-F238E27FC236}">
                  <a16:creationId xmlns:a16="http://schemas.microsoft.com/office/drawing/2014/main" id="{00000000-0008-0000-2400-00001C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90</xdr:row>
          <xdr:rowOff>9525</xdr:rowOff>
        </xdr:from>
        <xdr:to>
          <xdr:col>2</xdr:col>
          <xdr:colOff>0</xdr:colOff>
          <xdr:row>90</xdr:row>
          <xdr:rowOff>228600</xdr:rowOff>
        </xdr:to>
        <xdr:sp macro="" textlink="">
          <xdr:nvSpPr>
            <xdr:cNvPr id="49181" name="Check Box 29" hidden="1">
              <a:extLst>
                <a:ext uri="{63B3BB69-23CF-44E3-9099-C40C66FF867C}">
                  <a14:compatExt spid="_x0000_s49181"/>
                </a:ext>
                <a:ext uri="{FF2B5EF4-FFF2-40B4-BE49-F238E27FC236}">
                  <a16:creationId xmlns:a16="http://schemas.microsoft.com/office/drawing/2014/main" id="{00000000-0008-0000-2400-00001D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91</xdr:row>
          <xdr:rowOff>9525</xdr:rowOff>
        </xdr:from>
        <xdr:to>
          <xdr:col>2</xdr:col>
          <xdr:colOff>0</xdr:colOff>
          <xdr:row>91</xdr:row>
          <xdr:rowOff>228600</xdr:rowOff>
        </xdr:to>
        <xdr:sp macro="" textlink="">
          <xdr:nvSpPr>
            <xdr:cNvPr id="49182" name="Check Box 30" hidden="1">
              <a:extLst>
                <a:ext uri="{63B3BB69-23CF-44E3-9099-C40C66FF867C}">
                  <a14:compatExt spid="_x0000_s49182"/>
                </a:ext>
                <a:ext uri="{FF2B5EF4-FFF2-40B4-BE49-F238E27FC236}">
                  <a16:creationId xmlns:a16="http://schemas.microsoft.com/office/drawing/2014/main" id="{00000000-0008-0000-2400-00001E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95</xdr:row>
          <xdr:rowOff>9525</xdr:rowOff>
        </xdr:from>
        <xdr:to>
          <xdr:col>2</xdr:col>
          <xdr:colOff>0</xdr:colOff>
          <xdr:row>95</xdr:row>
          <xdr:rowOff>228600</xdr:rowOff>
        </xdr:to>
        <xdr:sp macro="" textlink="">
          <xdr:nvSpPr>
            <xdr:cNvPr id="49183" name="Check Box 31" hidden="1">
              <a:extLst>
                <a:ext uri="{63B3BB69-23CF-44E3-9099-C40C66FF867C}">
                  <a14:compatExt spid="_x0000_s49183"/>
                </a:ext>
                <a:ext uri="{FF2B5EF4-FFF2-40B4-BE49-F238E27FC236}">
                  <a16:creationId xmlns:a16="http://schemas.microsoft.com/office/drawing/2014/main" id="{00000000-0008-0000-2400-00001F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96</xdr:row>
          <xdr:rowOff>0</xdr:rowOff>
        </xdr:from>
        <xdr:to>
          <xdr:col>2</xdr:col>
          <xdr:colOff>0</xdr:colOff>
          <xdr:row>96</xdr:row>
          <xdr:rowOff>219075</xdr:rowOff>
        </xdr:to>
        <xdr:sp macro="" textlink="">
          <xdr:nvSpPr>
            <xdr:cNvPr id="49184" name="Check Box 32" hidden="1">
              <a:extLst>
                <a:ext uri="{63B3BB69-23CF-44E3-9099-C40C66FF867C}">
                  <a14:compatExt spid="_x0000_s49184"/>
                </a:ext>
                <a:ext uri="{FF2B5EF4-FFF2-40B4-BE49-F238E27FC236}">
                  <a16:creationId xmlns:a16="http://schemas.microsoft.com/office/drawing/2014/main" id="{00000000-0008-0000-2400-000020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96</xdr:row>
          <xdr:rowOff>9525</xdr:rowOff>
        </xdr:from>
        <xdr:to>
          <xdr:col>2</xdr:col>
          <xdr:colOff>0</xdr:colOff>
          <xdr:row>96</xdr:row>
          <xdr:rowOff>228600</xdr:rowOff>
        </xdr:to>
        <xdr:sp macro="" textlink="">
          <xdr:nvSpPr>
            <xdr:cNvPr id="49185" name="Check Box 33" hidden="1">
              <a:extLst>
                <a:ext uri="{63B3BB69-23CF-44E3-9099-C40C66FF867C}">
                  <a14:compatExt spid="_x0000_s49185"/>
                </a:ext>
                <a:ext uri="{FF2B5EF4-FFF2-40B4-BE49-F238E27FC236}">
                  <a16:creationId xmlns:a16="http://schemas.microsoft.com/office/drawing/2014/main" id="{00000000-0008-0000-2400-00002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97</xdr:row>
          <xdr:rowOff>9525</xdr:rowOff>
        </xdr:from>
        <xdr:to>
          <xdr:col>2</xdr:col>
          <xdr:colOff>0</xdr:colOff>
          <xdr:row>97</xdr:row>
          <xdr:rowOff>228600</xdr:rowOff>
        </xdr:to>
        <xdr:sp macro="" textlink="">
          <xdr:nvSpPr>
            <xdr:cNvPr id="49186" name="Check Box 34" hidden="1">
              <a:extLst>
                <a:ext uri="{63B3BB69-23CF-44E3-9099-C40C66FF867C}">
                  <a14:compatExt spid="_x0000_s49186"/>
                </a:ext>
                <a:ext uri="{FF2B5EF4-FFF2-40B4-BE49-F238E27FC236}">
                  <a16:creationId xmlns:a16="http://schemas.microsoft.com/office/drawing/2014/main" id="{00000000-0008-0000-2400-00002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107</xdr:row>
          <xdr:rowOff>9525</xdr:rowOff>
        </xdr:from>
        <xdr:to>
          <xdr:col>2</xdr:col>
          <xdr:colOff>19050</xdr:colOff>
          <xdr:row>108</xdr:row>
          <xdr:rowOff>38100</xdr:rowOff>
        </xdr:to>
        <xdr:sp macro="" textlink="">
          <xdr:nvSpPr>
            <xdr:cNvPr id="49187" name="Check Box 35" hidden="1">
              <a:extLst>
                <a:ext uri="{63B3BB69-23CF-44E3-9099-C40C66FF867C}">
                  <a14:compatExt spid="_x0000_s49187"/>
                </a:ext>
                <a:ext uri="{FF2B5EF4-FFF2-40B4-BE49-F238E27FC236}">
                  <a16:creationId xmlns:a16="http://schemas.microsoft.com/office/drawing/2014/main" id="{00000000-0008-0000-2400-00002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108</xdr:row>
          <xdr:rowOff>0</xdr:rowOff>
        </xdr:from>
        <xdr:to>
          <xdr:col>2</xdr:col>
          <xdr:colOff>19050</xdr:colOff>
          <xdr:row>109</xdr:row>
          <xdr:rowOff>28575</xdr:rowOff>
        </xdr:to>
        <xdr:sp macro="" textlink="">
          <xdr:nvSpPr>
            <xdr:cNvPr id="49188" name="Check Box 36" hidden="1">
              <a:extLst>
                <a:ext uri="{63B3BB69-23CF-44E3-9099-C40C66FF867C}">
                  <a14:compatExt spid="_x0000_s49188"/>
                </a:ext>
                <a:ext uri="{FF2B5EF4-FFF2-40B4-BE49-F238E27FC236}">
                  <a16:creationId xmlns:a16="http://schemas.microsoft.com/office/drawing/2014/main" id="{00000000-0008-0000-2400-00002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108</xdr:row>
          <xdr:rowOff>9525</xdr:rowOff>
        </xdr:from>
        <xdr:to>
          <xdr:col>2</xdr:col>
          <xdr:colOff>19050</xdr:colOff>
          <xdr:row>109</xdr:row>
          <xdr:rowOff>38100</xdr:rowOff>
        </xdr:to>
        <xdr:sp macro="" textlink="">
          <xdr:nvSpPr>
            <xdr:cNvPr id="49189" name="Check Box 37" hidden="1">
              <a:extLst>
                <a:ext uri="{63B3BB69-23CF-44E3-9099-C40C66FF867C}">
                  <a14:compatExt spid="_x0000_s49189"/>
                </a:ext>
                <a:ext uri="{FF2B5EF4-FFF2-40B4-BE49-F238E27FC236}">
                  <a16:creationId xmlns:a16="http://schemas.microsoft.com/office/drawing/2014/main" id="{00000000-0008-0000-2400-000025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107</xdr:row>
          <xdr:rowOff>9525</xdr:rowOff>
        </xdr:from>
        <xdr:to>
          <xdr:col>2</xdr:col>
          <xdr:colOff>19050</xdr:colOff>
          <xdr:row>108</xdr:row>
          <xdr:rowOff>38100</xdr:rowOff>
        </xdr:to>
        <xdr:sp macro="" textlink="">
          <xdr:nvSpPr>
            <xdr:cNvPr id="49190" name="Check Box 38" hidden="1">
              <a:extLst>
                <a:ext uri="{63B3BB69-23CF-44E3-9099-C40C66FF867C}">
                  <a14:compatExt spid="_x0000_s49190"/>
                </a:ext>
                <a:ext uri="{FF2B5EF4-FFF2-40B4-BE49-F238E27FC236}">
                  <a16:creationId xmlns:a16="http://schemas.microsoft.com/office/drawing/2014/main" id="{00000000-0008-0000-2400-000026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108</xdr:row>
          <xdr:rowOff>0</xdr:rowOff>
        </xdr:from>
        <xdr:to>
          <xdr:col>2</xdr:col>
          <xdr:colOff>19050</xdr:colOff>
          <xdr:row>109</xdr:row>
          <xdr:rowOff>28575</xdr:rowOff>
        </xdr:to>
        <xdr:sp macro="" textlink="">
          <xdr:nvSpPr>
            <xdr:cNvPr id="49191" name="Check Box 39" hidden="1">
              <a:extLst>
                <a:ext uri="{63B3BB69-23CF-44E3-9099-C40C66FF867C}">
                  <a14:compatExt spid="_x0000_s49191"/>
                </a:ext>
                <a:ext uri="{FF2B5EF4-FFF2-40B4-BE49-F238E27FC236}">
                  <a16:creationId xmlns:a16="http://schemas.microsoft.com/office/drawing/2014/main" id="{00000000-0008-0000-2400-000027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108</xdr:row>
          <xdr:rowOff>0</xdr:rowOff>
        </xdr:from>
        <xdr:to>
          <xdr:col>2</xdr:col>
          <xdr:colOff>19050</xdr:colOff>
          <xdr:row>109</xdr:row>
          <xdr:rowOff>28575</xdr:rowOff>
        </xdr:to>
        <xdr:sp macro="" textlink="">
          <xdr:nvSpPr>
            <xdr:cNvPr id="49192" name="Check Box 40" hidden="1">
              <a:extLst>
                <a:ext uri="{63B3BB69-23CF-44E3-9099-C40C66FF867C}">
                  <a14:compatExt spid="_x0000_s49192"/>
                </a:ext>
                <a:ext uri="{FF2B5EF4-FFF2-40B4-BE49-F238E27FC236}">
                  <a16:creationId xmlns:a16="http://schemas.microsoft.com/office/drawing/2014/main" id="{00000000-0008-0000-2400-000028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108</xdr:row>
          <xdr:rowOff>9525</xdr:rowOff>
        </xdr:from>
        <xdr:to>
          <xdr:col>2</xdr:col>
          <xdr:colOff>19050</xdr:colOff>
          <xdr:row>109</xdr:row>
          <xdr:rowOff>38100</xdr:rowOff>
        </xdr:to>
        <xdr:sp macro="" textlink="">
          <xdr:nvSpPr>
            <xdr:cNvPr id="49193" name="Check Box 41" hidden="1">
              <a:extLst>
                <a:ext uri="{63B3BB69-23CF-44E3-9099-C40C66FF867C}">
                  <a14:compatExt spid="_x0000_s49193"/>
                </a:ext>
                <a:ext uri="{FF2B5EF4-FFF2-40B4-BE49-F238E27FC236}">
                  <a16:creationId xmlns:a16="http://schemas.microsoft.com/office/drawing/2014/main" id="{00000000-0008-0000-2400-000029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32</xdr:row>
          <xdr:rowOff>9525</xdr:rowOff>
        </xdr:from>
        <xdr:to>
          <xdr:col>2</xdr:col>
          <xdr:colOff>19050</xdr:colOff>
          <xdr:row>33</xdr:row>
          <xdr:rowOff>0</xdr:rowOff>
        </xdr:to>
        <xdr:sp macro="" textlink="">
          <xdr:nvSpPr>
            <xdr:cNvPr id="49194" name="Check Box 42" hidden="1">
              <a:extLst>
                <a:ext uri="{63B3BB69-23CF-44E3-9099-C40C66FF867C}">
                  <a14:compatExt spid="_x0000_s49194"/>
                </a:ext>
                <a:ext uri="{FF2B5EF4-FFF2-40B4-BE49-F238E27FC236}">
                  <a16:creationId xmlns:a16="http://schemas.microsoft.com/office/drawing/2014/main" id="{00000000-0008-0000-2400-00002A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31</xdr:row>
          <xdr:rowOff>9525</xdr:rowOff>
        </xdr:from>
        <xdr:to>
          <xdr:col>2</xdr:col>
          <xdr:colOff>19050</xdr:colOff>
          <xdr:row>32</xdr:row>
          <xdr:rowOff>0</xdr:rowOff>
        </xdr:to>
        <xdr:sp macro="" textlink="">
          <xdr:nvSpPr>
            <xdr:cNvPr id="49195" name="Check Box 43" hidden="1">
              <a:extLst>
                <a:ext uri="{63B3BB69-23CF-44E3-9099-C40C66FF867C}">
                  <a14:compatExt spid="_x0000_s49195"/>
                </a:ext>
                <a:ext uri="{FF2B5EF4-FFF2-40B4-BE49-F238E27FC236}">
                  <a16:creationId xmlns:a16="http://schemas.microsoft.com/office/drawing/2014/main" id="{00000000-0008-0000-2400-00002B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32</xdr:row>
          <xdr:rowOff>0</xdr:rowOff>
        </xdr:from>
        <xdr:to>
          <xdr:col>2</xdr:col>
          <xdr:colOff>19050</xdr:colOff>
          <xdr:row>32</xdr:row>
          <xdr:rowOff>219075</xdr:rowOff>
        </xdr:to>
        <xdr:sp macro="" textlink="">
          <xdr:nvSpPr>
            <xdr:cNvPr id="49196" name="Check Box 44" hidden="1">
              <a:extLst>
                <a:ext uri="{63B3BB69-23CF-44E3-9099-C40C66FF867C}">
                  <a14:compatExt spid="_x0000_s49196"/>
                </a:ext>
                <a:ext uri="{FF2B5EF4-FFF2-40B4-BE49-F238E27FC236}">
                  <a16:creationId xmlns:a16="http://schemas.microsoft.com/office/drawing/2014/main" id="{00000000-0008-0000-2400-00002C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85</xdr:row>
          <xdr:rowOff>9525</xdr:rowOff>
        </xdr:from>
        <xdr:to>
          <xdr:col>8</xdr:col>
          <xdr:colOff>647700</xdr:colOff>
          <xdr:row>85</xdr:row>
          <xdr:rowOff>228600</xdr:rowOff>
        </xdr:to>
        <xdr:sp macro="" textlink="">
          <xdr:nvSpPr>
            <xdr:cNvPr id="49197" name="Check Box 45" hidden="1">
              <a:extLst>
                <a:ext uri="{63B3BB69-23CF-44E3-9099-C40C66FF867C}">
                  <a14:compatExt spid="_x0000_s49197"/>
                </a:ext>
                <a:ext uri="{FF2B5EF4-FFF2-40B4-BE49-F238E27FC236}">
                  <a16:creationId xmlns:a16="http://schemas.microsoft.com/office/drawing/2014/main" id="{00000000-0008-0000-2400-00002D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85</xdr:row>
          <xdr:rowOff>9525</xdr:rowOff>
        </xdr:from>
        <xdr:to>
          <xdr:col>9</xdr:col>
          <xdr:colOff>647700</xdr:colOff>
          <xdr:row>85</xdr:row>
          <xdr:rowOff>228600</xdr:rowOff>
        </xdr:to>
        <xdr:sp macro="" textlink="">
          <xdr:nvSpPr>
            <xdr:cNvPr id="49198" name="Check Box 46" hidden="1">
              <a:extLst>
                <a:ext uri="{63B3BB69-23CF-44E3-9099-C40C66FF867C}">
                  <a14:compatExt spid="_x0000_s49198"/>
                </a:ext>
                <a:ext uri="{FF2B5EF4-FFF2-40B4-BE49-F238E27FC236}">
                  <a16:creationId xmlns:a16="http://schemas.microsoft.com/office/drawing/2014/main" id="{00000000-0008-0000-2400-00002E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83</xdr:row>
          <xdr:rowOff>9525</xdr:rowOff>
        </xdr:from>
        <xdr:to>
          <xdr:col>8</xdr:col>
          <xdr:colOff>647700</xdr:colOff>
          <xdr:row>83</xdr:row>
          <xdr:rowOff>228600</xdr:rowOff>
        </xdr:to>
        <xdr:sp macro="" textlink="">
          <xdr:nvSpPr>
            <xdr:cNvPr id="49199" name="Check Box 47" hidden="1">
              <a:extLst>
                <a:ext uri="{63B3BB69-23CF-44E3-9099-C40C66FF867C}">
                  <a14:compatExt spid="_x0000_s49199"/>
                </a:ext>
                <a:ext uri="{FF2B5EF4-FFF2-40B4-BE49-F238E27FC236}">
                  <a16:creationId xmlns:a16="http://schemas.microsoft.com/office/drawing/2014/main" id="{00000000-0008-0000-2400-00002F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82</xdr:row>
          <xdr:rowOff>9525</xdr:rowOff>
        </xdr:from>
        <xdr:to>
          <xdr:col>8</xdr:col>
          <xdr:colOff>647700</xdr:colOff>
          <xdr:row>82</xdr:row>
          <xdr:rowOff>228600</xdr:rowOff>
        </xdr:to>
        <xdr:sp macro="" textlink="">
          <xdr:nvSpPr>
            <xdr:cNvPr id="49200" name="Check Box 48" hidden="1">
              <a:extLst>
                <a:ext uri="{63B3BB69-23CF-44E3-9099-C40C66FF867C}">
                  <a14:compatExt spid="_x0000_s49200"/>
                </a:ext>
                <a:ext uri="{FF2B5EF4-FFF2-40B4-BE49-F238E27FC236}">
                  <a16:creationId xmlns:a16="http://schemas.microsoft.com/office/drawing/2014/main" id="{00000000-0008-0000-2400-000030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83</xdr:row>
          <xdr:rowOff>0</xdr:rowOff>
        </xdr:from>
        <xdr:to>
          <xdr:col>8</xdr:col>
          <xdr:colOff>647700</xdr:colOff>
          <xdr:row>83</xdr:row>
          <xdr:rowOff>219075</xdr:rowOff>
        </xdr:to>
        <xdr:sp macro="" textlink="">
          <xdr:nvSpPr>
            <xdr:cNvPr id="49201" name="Check Box 49" hidden="1">
              <a:extLst>
                <a:ext uri="{63B3BB69-23CF-44E3-9099-C40C66FF867C}">
                  <a14:compatExt spid="_x0000_s49201"/>
                </a:ext>
                <a:ext uri="{FF2B5EF4-FFF2-40B4-BE49-F238E27FC236}">
                  <a16:creationId xmlns:a16="http://schemas.microsoft.com/office/drawing/2014/main" id="{00000000-0008-0000-2400-00003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83</xdr:row>
          <xdr:rowOff>9525</xdr:rowOff>
        </xdr:from>
        <xdr:to>
          <xdr:col>9</xdr:col>
          <xdr:colOff>647700</xdr:colOff>
          <xdr:row>83</xdr:row>
          <xdr:rowOff>228600</xdr:rowOff>
        </xdr:to>
        <xdr:sp macro="" textlink="">
          <xdr:nvSpPr>
            <xdr:cNvPr id="49202" name="Check Box 50" hidden="1">
              <a:extLst>
                <a:ext uri="{63B3BB69-23CF-44E3-9099-C40C66FF867C}">
                  <a14:compatExt spid="_x0000_s49202"/>
                </a:ext>
                <a:ext uri="{FF2B5EF4-FFF2-40B4-BE49-F238E27FC236}">
                  <a16:creationId xmlns:a16="http://schemas.microsoft.com/office/drawing/2014/main" id="{00000000-0008-0000-2400-00003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82</xdr:row>
          <xdr:rowOff>9525</xdr:rowOff>
        </xdr:from>
        <xdr:to>
          <xdr:col>9</xdr:col>
          <xdr:colOff>647700</xdr:colOff>
          <xdr:row>82</xdr:row>
          <xdr:rowOff>228600</xdr:rowOff>
        </xdr:to>
        <xdr:sp macro="" textlink="">
          <xdr:nvSpPr>
            <xdr:cNvPr id="49203" name="Check Box 51" hidden="1">
              <a:extLst>
                <a:ext uri="{63B3BB69-23CF-44E3-9099-C40C66FF867C}">
                  <a14:compatExt spid="_x0000_s49203"/>
                </a:ext>
                <a:ext uri="{FF2B5EF4-FFF2-40B4-BE49-F238E27FC236}">
                  <a16:creationId xmlns:a16="http://schemas.microsoft.com/office/drawing/2014/main" id="{00000000-0008-0000-2400-00003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83</xdr:row>
          <xdr:rowOff>0</xdr:rowOff>
        </xdr:from>
        <xdr:to>
          <xdr:col>9</xdr:col>
          <xdr:colOff>647700</xdr:colOff>
          <xdr:row>83</xdr:row>
          <xdr:rowOff>219075</xdr:rowOff>
        </xdr:to>
        <xdr:sp macro="" textlink="">
          <xdr:nvSpPr>
            <xdr:cNvPr id="49204" name="Check Box 52" hidden="1">
              <a:extLst>
                <a:ext uri="{63B3BB69-23CF-44E3-9099-C40C66FF867C}">
                  <a14:compatExt spid="_x0000_s49204"/>
                </a:ext>
                <a:ext uri="{FF2B5EF4-FFF2-40B4-BE49-F238E27FC236}">
                  <a16:creationId xmlns:a16="http://schemas.microsoft.com/office/drawing/2014/main" id="{00000000-0008-0000-2400-00003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85</xdr:row>
          <xdr:rowOff>9525</xdr:rowOff>
        </xdr:from>
        <xdr:to>
          <xdr:col>10</xdr:col>
          <xdr:colOff>647700</xdr:colOff>
          <xdr:row>85</xdr:row>
          <xdr:rowOff>228600</xdr:rowOff>
        </xdr:to>
        <xdr:sp macro="" textlink="">
          <xdr:nvSpPr>
            <xdr:cNvPr id="49205" name="Check Box 53" hidden="1">
              <a:extLst>
                <a:ext uri="{63B3BB69-23CF-44E3-9099-C40C66FF867C}">
                  <a14:compatExt spid="_x0000_s49205"/>
                </a:ext>
                <a:ext uri="{FF2B5EF4-FFF2-40B4-BE49-F238E27FC236}">
                  <a16:creationId xmlns:a16="http://schemas.microsoft.com/office/drawing/2014/main" id="{00000000-0008-0000-2400-000035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83</xdr:row>
          <xdr:rowOff>9525</xdr:rowOff>
        </xdr:from>
        <xdr:to>
          <xdr:col>10</xdr:col>
          <xdr:colOff>647700</xdr:colOff>
          <xdr:row>83</xdr:row>
          <xdr:rowOff>228600</xdr:rowOff>
        </xdr:to>
        <xdr:sp macro="" textlink="">
          <xdr:nvSpPr>
            <xdr:cNvPr id="49206" name="Check Box 54" hidden="1">
              <a:extLst>
                <a:ext uri="{63B3BB69-23CF-44E3-9099-C40C66FF867C}">
                  <a14:compatExt spid="_x0000_s49206"/>
                </a:ext>
                <a:ext uri="{FF2B5EF4-FFF2-40B4-BE49-F238E27FC236}">
                  <a16:creationId xmlns:a16="http://schemas.microsoft.com/office/drawing/2014/main" id="{00000000-0008-0000-2400-000036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82</xdr:row>
          <xdr:rowOff>9525</xdr:rowOff>
        </xdr:from>
        <xdr:to>
          <xdr:col>10</xdr:col>
          <xdr:colOff>647700</xdr:colOff>
          <xdr:row>82</xdr:row>
          <xdr:rowOff>228600</xdr:rowOff>
        </xdr:to>
        <xdr:sp macro="" textlink="">
          <xdr:nvSpPr>
            <xdr:cNvPr id="49207" name="Check Box 55" hidden="1">
              <a:extLst>
                <a:ext uri="{63B3BB69-23CF-44E3-9099-C40C66FF867C}">
                  <a14:compatExt spid="_x0000_s49207"/>
                </a:ext>
                <a:ext uri="{FF2B5EF4-FFF2-40B4-BE49-F238E27FC236}">
                  <a16:creationId xmlns:a16="http://schemas.microsoft.com/office/drawing/2014/main" id="{00000000-0008-0000-2400-000037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83</xdr:row>
          <xdr:rowOff>0</xdr:rowOff>
        </xdr:from>
        <xdr:to>
          <xdr:col>10</xdr:col>
          <xdr:colOff>647700</xdr:colOff>
          <xdr:row>83</xdr:row>
          <xdr:rowOff>219075</xdr:rowOff>
        </xdr:to>
        <xdr:sp macro="" textlink="">
          <xdr:nvSpPr>
            <xdr:cNvPr id="49208" name="Check Box 56" hidden="1">
              <a:extLst>
                <a:ext uri="{63B3BB69-23CF-44E3-9099-C40C66FF867C}">
                  <a14:compatExt spid="_x0000_s49208"/>
                </a:ext>
                <a:ext uri="{FF2B5EF4-FFF2-40B4-BE49-F238E27FC236}">
                  <a16:creationId xmlns:a16="http://schemas.microsoft.com/office/drawing/2014/main" id="{00000000-0008-0000-2400-000038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75</xdr:row>
          <xdr:rowOff>9525</xdr:rowOff>
        </xdr:from>
        <xdr:to>
          <xdr:col>2</xdr:col>
          <xdr:colOff>19050</xdr:colOff>
          <xdr:row>75</xdr:row>
          <xdr:rowOff>228600</xdr:rowOff>
        </xdr:to>
        <xdr:sp macro="" textlink="">
          <xdr:nvSpPr>
            <xdr:cNvPr id="49209" name="Check Box 57" hidden="1">
              <a:extLst>
                <a:ext uri="{63B3BB69-23CF-44E3-9099-C40C66FF867C}">
                  <a14:compatExt spid="_x0000_s49209"/>
                </a:ext>
                <a:ext uri="{FF2B5EF4-FFF2-40B4-BE49-F238E27FC236}">
                  <a16:creationId xmlns:a16="http://schemas.microsoft.com/office/drawing/2014/main" id="{00000000-0008-0000-2400-000039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74</xdr:row>
          <xdr:rowOff>9525</xdr:rowOff>
        </xdr:from>
        <xdr:to>
          <xdr:col>2</xdr:col>
          <xdr:colOff>19050</xdr:colOff>
          <xdr:row>74</xdr:row>
          <xdr:rowOff>228600</xdr:rowOff>
        </xdr:to>
        <xdr:sp macro="" textlink="">
          <xdr:nvSpPr>
            <xdr:cNvPr id="49210" name="Check Box 58" hidden="1">
              <a:extLst>
                <a:ext uri="{63B3BB69-23CF-44E3-9099-C40C66FF867C}">
                  <a14:compatExt spid="_x0000_s49210"/>
                </a:ext>
                <a:ext uri="{FF2B5EF4-FFF2-40B4-BE49-F238E27FC236}">
                  <a16:creationId xmlns:a16="http://schemas.microsoft.com/office/drawing/2014/main" id="{00000000-0008-0000-2400-00003A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75</xdr:row>
          <xdr:rowOff>0</xdr:rowOff>
        </xdr:from>
        <xdr:to>
          <xdr:col>2</xdr:col>
          <xdr:colOff>19050</xdr:colOff>
          <xdr:row>75</xdr:row>
          <xdr:rowOff>219075</xdr:rowOff>
        </xdr:to>
        <xdr:sp macro="" textlink="">
          <xdr:nvSpPr>
            <xdr:cNvPr id="49211" name="Check Box 59" hidden="1">
              <a:extLst>
                <a:ext uri="{63B3BB69-23CF-44E3-9099-C40C66FF867C}">
                  <a14:compatExt spid="_x0000_s49211"/>
                </a:ext>
                <a:ext uri="{FF2B5EF4-FFF2-40B4-BE49-F238E27FC236}">
                  <a16:creationId xmlns:a16="http://schemas.microsoft.com/office/drawing/2014/main" id="{00000000-0008-0000-2400-00003B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36</xdr:row>
          <xdr:rowOff>9525</xdr:rowOff>
        </xdr:from>
        <xdr:to>
          <xdr:col>3</xdr:col>
          <xdr:colOff>0</xdr:colOff>
          <xdr:row>37</xdr:row>
          <xdr:rowOff>38100</xdr:rowOff>
        </xdr:to>
        <xdr:sp macro="" textlink="">
          <xdr:nvSpPr>
            <xdr:cNvPr id="49212" name="Check Box 60" hidden="1">
              <a:extLst>
                <a:ext uri="{63B3BB69-23CF-44E3-9099-C40C66FF867C}">
                  <a14:compatExt spid="_x0000_s49212"/>
                </a:ext>
                <a:ext uri="{FF2B5EF4-FFF2-40B4-BE49-F238E27FC236}">
                  <a16:creationId xmlns:a16="http://schemas.microsoft.com/office/drawing/2014/main" id="{00000000-0008-0000-2400-00003C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37</xdr:row>
          <xdr:rowOff>9525</xdr:rowOff>
        </xdr:from>
        <xdr:to>
          <xdr:col>3</xdr:col>
          <xdr:colOff>0</xdr:colOff>
          <xdr:row>38</xdr:row>
          <xdr:rowOff>38100</xdr:rowOff>
        </xdr:to>
        <xdr:sp macro="" textlink="">
          <xdr:nvSpPr>
            <xdr:cNvPr id="49213" name="Check Box 61" hidden="1">
              <a:extLst>
                <a:ext uri="{63B3BB69-23CF-44E3-9099-C40C66FF867C}">
                  <a14:compatExt spid="_x0000_s49213"/>
                </a:ext>
                <a:ext uri="{FF2B5EF4-FFF2-40B4-BE49-F238E27FC236}">
                  <a16:creationId xmlns:a16="http://schemas.microsoft.com/office/drawing/2014/main" id="{00000000-0008-0000-2400-00003D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38</xdr:row>
          <xdr:rowOff>9525</xdr:rowOff>
        </xdr:from>
        <xdr:to>
          <xdr:col>3</xdr:col>
          <xdr:colOff>0</xdr:colOff>
          <xdr:row>39</xdr:row>
          <xdr:rowOff>38100</xdr:rowOff>
        </xdr:to>
        <xdr:sp macro="" textlink="">
          <xdr:nvSpPr>
            <xdr:cNvPr id="49214" name="Check Box 62" hidden="1">
              <a:extLst>
                <a:ext uri="{63B3BB69-23CF-44E3-9099-C40C66FF867C}">
                  <a14:compatExt spid="_x0000_s49214"/>
                </a:ext>
                <a:ext uri="{FF2B5EF4-FFF2-40B4-BE49-F238E27FC236}">
                  <a16:creationId xmlns:a16="http://schemas.microsoft.com/office/drawing/2014/main" id="{00000000-0008-0000-2400-00003E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101</xdr:row>
          <xdr:rowOff>9525</xdr:rowOff>
        </xdr:from>
        <xdr:to>
          <xdr:col>2</xdr:col>
          <xdr:colOff>19050</xdr:colOff>
          <xdr:row>102</xdr:row>
          <xdr:rowOff>0</xdr:rowOff>
        </xdr:to>
        <xdr:sp macro="" textlink="">
          <xdr:nvSpPr>
            <xdr:cNvPr id="49216" name="Check Box 64" hidden="1">
              <a:extLst>
                <a:ext uri="{63B3BB69-23CF-44E3-9099-C40C66FF867C}">
                  <a14:compatExt spid="_x0000_s49216"/>
                </a:ext>
                <a:ext uri="{FF2B5EF4-FFF2-40B4-BE49-F238E27FC236}">
                  <a16:creationId xmlns:a16="http://schemas.microsoft.com/office/drawing/2014/main" id="{00000000-0008-0000-2400-000040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102</xdr:row>
          <xdr:rowOff>0</xdr:rowOff>
        </xdr:from>
        <xdr:to>
          <xdr:col>2</xdr:col>
          <xdr:colOff>19050</xdr:colOff>
          <xdr:row>102</xdr:row>
          <xdr:rowOff>219075</xdr:rowOff>
        </xdr:to>
        <xdr:sp macro="" textlink="">
          <xdr:nvSpPr>
            <xdr:cNvPr id="49217" name="Check Box 65" hidden="1">
              <a:extLst>
                <a:ext uri="{63B3BB69-23CF-44E3-9099-C40C66FF867C}">
                  <a14:compatExt spid="_x0000_s49217"/>
                </a:ext>
                <a:ext uri="{FF2B5EF4-FFF2-40B4-BE49-F238E27FC236}">
                  <a16:creationId xmlns:a16="http://schemas.microsoft.com/office/drawing/2014/main" id="{00000000-0008-0000-2400-00004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102</xdr:row>
          <xdr:rowOff>9525</xdr:rowOff>
        </xdr:from>
        <xdr:to>
          <xdr:col>2</xdr:col>
          <xdr:colOff>19050</xdr:colOff>
          <xdr:row>103</xdr:row>
          <xdr:rowOff>0</xdr:rowOff>
        </xdr:to>
        <xdr:sp macro="" textlink="">
          <xdr:nvSpPr>
            <xdr:cNvPr id="49218" name="Check Box 66" hidden="1">
              <a:extLst>
                <a:ext uri="{63B3BB69-23CF-44E3-9099-C40C66FF867C}">
                  <a14:compatExt spid="_x0000_s49218"/>
                </a:ext>
                <a:ext uri="{FF2B5EF4-FFF2-40B4-BE49-F238E27FC236}">
                  <a16:creationId xmlns:a16="http://schemas.microsoft.com/office/drawing/2014/main" id="{00000000-0008-0000-2400-00004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23</xdr:row>
          <xdr:rowOff>9525</xdr:rowOff>
        </xdr:from>
        <xdr:to>
          <xdr:col>3</xdr:col>
          <xdr:colOff>0</xdr:colOff>
          <xdr:row>24</xdr:row>
          <xdr:rowOff>57150</xdr:rowOff>
        </xdr:to>
        <xdr:sp macro="" textlink="">
          <xdr:nvSpPr>
            <xdr:cNvPr id="49219" name="Check Box 67" hidden="1">
              <a:extLst>
                <a:ext uri="{63B3BB69-23CF-44E3-9099-C40C66FF867C}">
                  <a14:compatExt spid="_x0000_s49219"/>
                </a:ext>
                <a:ext uri="{FF2B5EF4-FFF2-40B4-BE49-F238E27FC236}">
                  <a16:creationId xmlns:a16="http://schemas.microsoft.com/office/drawing/2014/main" id="{00000000-0008-0000-2400-00004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24</xdr:row>
          <xdr:rowOff>9525</xdr:rowOff>
        </xdr:from>
        <xdr:to>
          <xdr:col>3</xdr:col>
          <xdr:colOff>0</xdr:colOff>
          <xdr:row>25</xdr:row>
          <xdr:rowOff>38100</xdr:rowOff>
        </xdr:to>
        <xdr:sp macro="" textlink="">
          <xdr:nvSpPr>
            <xdr:cNvPr id="49220" name="Check Box 68" hidden="1">
              <a:extLst>
                <a:ext uri="{63B3BB69-23CF-44E3-9099-C40C66FF867C}">
                  <a14:compatExt spid="_x0000_s49220"/>
                </a:ext>
                <a:ext uri="{FF2B5EF4-FFF2-40B4-BE49-F238E27FC236}">
                  <a16:creationId xmlns:a16="http://schemas.microsoft.com/office/drawing/2014/main" id="{00000000-0008-0000-2400-00004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25</xdr:row>
          <xdr:rowOff>9525</xdr:rowOff>
        </xdr:from>
        <xdr:to>
          <xdr:col>3</xdr:col>
          <xdr:colOff>0</xdr:colOff>
          <xdr:row>26</xdr:row>
          <xdr:rowOff>57150</xdr:rowOff>
        </xdr:to>
        <xdr:sp macro="" textlink="">
          <xdr:nvSpPr>
            <xdr:cNvPr id="49221" name="Check Box 69" hidden="1">
              <a:extLst>
                <a:ext uri="{63B3BB69-23CF-44E3-9099-C40C66FF867C}">
                  <a14:compatExt spid="_x0000_s49221"/>
                </a:ext>
                <a:ext uri="{FF2B5EF4-FFF2-40B4-BE49-F238E27FC236}">
                  <a16:creationId xmlns:a16="http://schemas.microsoft.com/office/drawing/2014/main" id="{00000000-0008-0000-2400-000045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26</xdr:row>
          <xdr:rowOff>9525</xdr:rowOff>
        </xdr:from>
        <xdr:to>
          <xdr:col>3</xdr:col>
          <xdr:colOff>0</xdr:colOff>
          <xdr:row>27</xdr:row>
          <xdr:rowOff>38100</xdr:rowOff>
        </xdr:to>
        <xdr:sp macro="" textlink="">
          <xdr:nvSpPr>
            <xdr:cNvPr id="49222" name="Check Box 70" hidden="1">
              <a:extLst>
                <a:ext uri="{63B3BB69-23CF-44E3-9099-C40C66FF867C}">
                  <a14:compatExt spid="_x0000_s49222"/>
                </a:ext>
                <a:ext uri="{FF2B5EF4-FFF2-40B4-BE49-F238E27FC236}">
                  <a16:creationId xmlns:a16="http://schemas.microsoft.com/office/drawing/2014/main" id="{00000000-0008-0000-2400-000046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1123950</xdr:colOff>
          <xdr:row>57</xdr:row>
          <xdr:rowOff>133350</xdr:rowOff>
        </xdr:from>
        <xdr:to>
          <xdr:col>9</xdr:col>
          <xdr:colOff>1543050</xdr:colOff>
          <xdr:row>57</xdr:row>
          <xdr:rowOff>352425</xdr:rowOff>
        </xdr:to>
        <xdr:sp macro="" textlink="">
          <xdr:nvSpPr>
            <xdr:cNvPr id="49223" name="Check Box 71" hidden="1">
              <a:extLst>
                <a:ext uri="{63B3BB69-23CF-44E3-9099-C40C66FF867C}">
                  <a14:compatExt spid="_x0000_s49223"/>
                </a:ext>
                <a:ext uri="{FF2B5EF4-FFF2-40B4-BE49-F238E27FC236}">
                  <a16:creationId xmlns:a16="http://schemas.microsoft.com/office/drawing/2014/main" id="{00000000-0008-0000-2400-000047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1123950</xdr:colOff>
          <xdr:row>58</xdr:row>
          <xdr:rowOff>133350</xdr:rowOff>
        </xdr:from>
        <xdr:to>
          <xdr:col>9</xdr:col>
          <xdr:colOff>1543050</xdr:colOff>
          <xdr:row>58</xdr:row>
          <xdr:rowOff>352425</xdr:rowOff>
        </xdr:to>
        <xdr:sp macro="" textlink="">
          <xdr:nvSpPr>
            <xdr:cNvPr id="49224" name="Check Box 72" hidden="1">
              <a:extLst>
                <a:ext uri="{63B3BB69-23CF-44E3-9099-C40C66FF867C}">
                  <a14:compatExt spid="_x0000_s49224"/>
                </a:ext>
                <a:ext uri="{FF2B5EF4-FFF2-40B4-BE49-F238E27FC236}">
                  <a16:creationId xmlns:a16="http://schemas.microsoft.com/office/drawing/2014/main" id="{00000000-0008-0000-2400-000048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1133475</xdr:colOff>
          <xdr:row>57</xdr:row>
          <xdr:rowOff>123825</xdr:rowOff>
        </xdr:from>
        <xdr:to>
          <xdr:col>10</xdr:col>
          <xdr:colOff>1552575</xdr:colOff>
          <xdr:row>57</xdr:row>
          <xdr:rowOff>342900</xdr:rowOff>
        </xdr:to>
        <xdr:sp macro="" textlink="">
          <xdr:nvSpPr>
            <xdr:cNvPr id="49225" name="Check Box 73" hidden="1">
              <a:extLst>
                <a:ext uri="{63B3BB69-23CF-44E3-9099-C40C66FF867C}">
                  <a14:compatExt spid="_x0000_s49225"/>
                </a:ext>
                <a:ext uri="{FF2B5EF4-FFF2-40B4-BE49-F238E27FC236}">
                  <a16:creationId xmlns:a16="http://schemas.microsoft.com/office/drawing/2014/main" id="{00000000-0008-0000-2400-000049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1152525</xdr:colOff>
          <xdr:row>58</xdr:row>
          <xdr:rowOff>123825</xdr:rowOff>
        </xdr:from>
        <xdr:to>
          <xdr:col>10</xdr:col>
          <xdr:colOff>1581150</xdr:colOff>
          <xdr:row>58</xdr:row>
          <xdr:rowOff>342900</xdr:rowOff>
        </xdr:to>
        <xdr:sp macro="" textlink="">
          <xdr:nvSpPr>
            <xdr:cNvPr id="49226" name="Check Box 74" hidden="1">
              <a:extLst>
                <a:ext uri="{63B3BB69-23CF-44E3-9099-C40C66FF867C}">
                  <a14:compatExt spid="_x0000_s49226"/>
                </a:ext>
                <a:ext uri="{FF2B5EF4-FFF2-40B4-BE49-F238E27FC236}">
                  <a16:creationId xmlns:a16="http://schemas.microsoft.com/office/drawing/2014/main" id="{00000000-0008-0000-2400-00004A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65</xdr:row>
          <xdr:rowOff>9525</xdr:rowOff>
        </xdr:from>
        <xdr:to>
          <xdr:col>9</xdr:col>
          <xdr:colOff>1466850</xdr:colOff>
          <xdr:row>65</xdr:row>
          <xdr:rowOff>228600</xdr:rowOff>
        </xdr:to>
        <xdr:sp macro="" textlink="">
          <xdr:nvSpPr>
            <xdr:cNvPr id="49227" name="Check Box 75" hidden="1">
              <a:extLst>
                <a:ext uri="{63B3BB69-23CF-44E3-9099-C40C66FF867C}">
                  <a14:compatExt spid="_x0000_s49227"/>
                </a:ext>
                <a:ext uri="{FF2B5EF4-FFF2-40B4-BE49-F238E27FC236}">
                  <a16:creationId xmlns:a16="http://schemas.microsoft.com/office/drawing/2014/main" id="{00000000-0008-0000-2400-00004B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65</xdr:row>
          <xdr:rowOff>9525</xdr:rowOff>
        </xdr:from>
        <xdr:to>
          <xdr:col>10</xdr:col>
          <xdr:colOff>1676400</xdr:colOff>
          <xdr:row>65</xdr:row>
          <xdr:rowOff>228600</xdr:rowOff>
        </xdr:to>
        <xdr:sp macro="" textlink="">
          <xdr:nvSpPr>
            <xdr:cNvPr id="49228" name="Check Box 76" hidden="1">
              <a:extLst>
                <a:ext uri="{63B3BB69-23CF-44E3-9099-C40C66FF867C}">
                  <a14:compatExt spid="_x0000_s49228"/>
                </a:ext>
                <a:ext uri="{FF2B5EF4-FFF2-40B4-BE49-F238E27FC236}">
                  <a16:creationId xmlns:a16="http://schemas.microsoft.com/office/drawing/2014/main" id="{00000000-0008-0000-2400-00004C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76</xdr:row>
          <xdr:rowOff>9525</xdr:rowOff>
        </xdr:from>
        <xdr:to>
          <xdr:col>2</xdr:col>
          <xdr:colOff>19050</xdr:colOff>
          <xdr:row>76</xdr:row>
          <xdr:rowOff>228600</xdr:rowOff>
        </xdr:to>
        <xdr:sp macro="" textlink="">
          <xdr:nvSpPr>
            <xdr:cNvPr id="49229" name="Check Box 77" hidden="1">
              <a:extLst>
                <a:ext uri="{63B3BB69-23CF-44E3-9099-C40C66FF867C}">
                  <a14:compatExt spid="_x0000_s49229"/>
                </a:ext>
                <a:ext uri="{FF2B5EF4-FFF2-40B4-BE49-F238E27FC236}">
                  <a16:creationId xmlns:a16="http://schemas.microsoft.com/office/drawing/2014/main" id="{00000000-0008-0000-2400-00004D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76</xdr:row>
          <xdr:rowOff>9525</xdr:rowOff>
        </xdr:from>
        <xdr:to>
          <xdr:col>9</xdr:col>
          <xdr:colOff>1466850</xdr:colOff>
          <xdr:row>76</xdr:row>
          <xdr:rowOff>228600</xdr:rowOff>
        </xdr:to>
        <xdr:sp macro="" textlink="">
          <xdr:nvSpPr>
            <xdr:cNvPr id="49230" name="Check Box 78" hidden="1">
              <a:extLst>
                <a:ext uri="{63B3BB69-23CF-44E3-9099-C40C66FF867C}">
                  <a14:compatExt spid="_x0000_s49230"/>
                </a:ext>
                <a:ext uri="{FF2B5EF4-FFF2-40B4-BE49-F238E27FC236}">
                  <a16:creationId xmlns:a16="http://schemas.microsoft.com/office/drawing/2014/main" id="{00000000-0008-0000-2400-00004E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76</xdr:row>
          <xdr:rowOff>9525</xdr:rowOff>
        </xdr:from>
        <xdr:to>
          <xdr:col>10</xdr:col>
          <xdr:colOff>1676400</xdr:colOff>
          <xdr:row>76</xdr:row>
          <xdr:rowOff>228600</xdr:rowOff>
        </xdr:to>
        <xdr:sp macro="" textlink="">
          <xdr:nvSpPr>
            <xdr:cNvPr id="49231" name="Check Box 79" hidden="1">
              <a:extLst>
                <a:ext uri="{63B3BB69-23CF-44E3-9099-C40C66FF867C}">
                  <a14:compatExt spid="_x0000_s49231"/>
                </a:ext>
                <a:ext uri="{FF2B5EF4-FFF2-40B4-BE49-F238E27FC236}">
                  <a16:creationId xmlns:a16="http://schemas.microsoft.com/office/drawing/2014/main" id="{00000000-0008-0000-2400-00004F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84</xdr:row>
          <xdr:rowOff>9525</xdr:rowOff>
        </xdr:from>
        <xdr:to>
          <xdr:col>8</xdr:col>
          <xdr:colOff>647700</xdr:colOff>
          <xdr:row>84</xdr:row>
          <xdr:rowOff>228600</xdr:rowOff>
        </xdr:to>
        <xdr:sp macro="" textlink="">
          <xdr:nvSpPr>
            <xdr:cNvPr id="49232" name="Check Box 80" hidden="1">
              <a:extLst>
                <a:ext uri="{63B3BB69-23CF-44E3-9099-C40C66FF867C}">
                  <a14:compatExt spid="_x0000_s49232"/>
                </a:ext>
                <a:ext uri="{FF2B5EF4-FFF2-40B4-BE49-F238E27FC236}">
                  <a16:creationId xmlns:a16="http://schemas.microsoft.com/office/drawing/2014/main" id="{00000000-0008-0000-2400-000050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84</xdr:row>
          <xdr:rowOff>9525</xdr:rowOff>
        </xdr:from>
        <xdr:to>
          <xdr:col>9</xdr:col>
          <xdr:colOff>647700</xdr:colOff>
          <xdr:row>84</xdr:row>
          <xdr:rowOff>228600</xdr:rowOff>
        </xdr:to>
        <xdr:sp macro="" textlink="">
          <xdr:nvSpPr>
            <xdr:cNvPr id="49233" name="Check Box 81" hidden="1">
              <a:extLst>
                <a:ext uri="{63B3BB69-23CF-44E3-9099-C40C66FF867C}">
                  <a14:compatExt spid="_x0000_s49233"/>
                </a:ext>
                <a:ext uri="{FF2B5EF4-FFF2-40B4-BE49-F238E27FC236}">
                  <a16:creationId xmlns:a16="http://schemas.microsoft.com/office/drawing/2014/main" id="{00000000-0008-0000-2400-00005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84</xdr:row>
          <xdr:rowOff>9525</xdr:rowOff>
        </xdr:from>
        <xdr:to>
          <xdr:col>10</xdr:col>
          <xdr:colOff>647700</xdr:colOff>
          <xdr:row>84</xdr:row>
          <xdr:rowOff>228600</xdr:rowOff>
        </xdr:to>
        <xdr:sp macro="" textlink="">
          <xdr:nvSpPr>
            <xdr:cNvPr id="49234" name="Check Box 82" hidden="1">
              <a:extLst>
                <a:ext uri="{63B3BB69-23CF-44E3-9099-C40C66FF867C}">
                  <a14:compatExt spid="_x0000_s49234"/>
                </a:ext>
                <a:ext uri="{FF2B5EF4-FFF2-40B4-BE49-F238E27FC236}">
                  <a16:creationId xmlns:a16="http://schemas.microsoft.com/office/drawing/2014/main" id="{00000000-0008-0000-2400-00005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97</xdr:row>
          <xdr:rowOff>9525</xdr:rowOff>
        </xdr:from>
        <xdr:to>
          <xdr:col>2</xdr:col>
          <xdr:colOff>19050</xdr:colOff>
          <xdr:row>97</xdr:row>
          <xdr:rowOff>228600</xdr:rowOff>
        </xdr:to>
        <xdr:sp macro="" textlink="">
          <xdr:nvSpPr>
            <xdr:cNvPr id="49235" name="Check Box 83" hidden="1">
              <a:extLst>
                <a:ext uri="{63B3BB69-23CF-44E3-9099-C40C66FF867C}">
                  <a14:compatExt spid="_x0000_s49235"/>
                </a:ext>
                <a:ext uri="{FF2B5EF4-FFF2-40B4-BE49-F238E27FC236}">
                  <a16:creationId xmlns:a16="http://schemas.microsoft.com/office/drawing/2014/main" id="{00000000-0008-0000-2400-00005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97</xdr:row>
          <xdr:rowOff>9525</xdr:rowOff>
        </xdr:from>
        <xdr:to>
          <xdr:col>9</xdr:col>
          <xdr:colOff>1466850</xdr:colOff>
          <xdr:row>97</xdr:row>
          <xdr:rowOff>228600</xdr:rowOff>
        </xdr:to>
        <xdr:sp macro="" textlink="">
          <xdr:nvSpPr>
            <xdr:cNvPr id="49236" name="Check Box 84" hidden="1">
              <a:extLst>
                <a:ext uri="{63B3BB69-23CF-44E3-9099-C40C66FF867C}">
                  <a14:compatExt spid="_x0000_s49236"/>
                </a:ext>
                <a:ext uri="{FF2B5EF4-FFF2-40B4-BE49-F238E27FC236}">
                  <a16:creationId xmlns:a16="http://schemas.microsoft.com/office/drawing/2014/main" id="{00000000-0008-0000-2400-00005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97</xdr:row>
          <xdr:rowOff>9525</xdr:rowOff>
        </xdr:from>
        <xdr:to>
          <xdr:col>10</xdr:col>
          <xdr:colOff>1676400</xdr:colOff>
          <xdr:row>97</xdr:row>
          <xdr:rowOff>228600</xdr:rowOff>
        </xdr:to>
        <xdr:sp macro="" textlink="">
          <xdr:nvSpPr>
            <xdr:cNvPr id="49237" name="Check Box 85" hidden="1">
              <a:extLst>
                <a:ext uri="{63B3BB69-23CF-44E3-9099-C40C66FF867C}">
                  <a14:compatExt spid="_x0000_s49237"/>
                </a:ext>
                <a:ext uri="{FF2B5EF4-FFF2-40B4-BE49-F238E27FC236}">
                  <a16:creationId xmlns:a16="http://schemas.microsoft.com/office/drawing/2014/main" id="{00000000-0008-0000-2400-000055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91</xdr:row>
          <xdr:rowOff>9525</xdr:rowOff>
        </xdr:from>
        <xdr:to>
          <xdr:col>2</xdr:col>
          <xdr:colOff>19050</xdr:colOff>
          <xdr:row>91</xdr:row>
          <xdr:rowOff>228600</xdr:rowOff>
        </xdr:to>
        <xdr:sp macro="" textlink="">
          <xdr:nvSpPr>
            <xdr:cNvPr id="49238" name="Check Box 86" hidden="1">
              <a:extLst>
                <a:ext uri="{63B3BB69-23CF-44E3-9099-C40C66FF867C}">
                  <a14:compatExt spid="_x0000_s49238"/>
                </a:ext>
                <a:ext uri="{FF2B5EF4-FFF2-40B4-BE49-F238E27FC236}">
                  <a16:creationId xmlns:a16="http://schemas.microsoft.com/office/drawing/2014/main" id="{00000000-0008-0000-2400-000056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91</xdr:row>
          <xdr:rowOff>9525</xdr:rowOff>
        </xdr:from>
        <xdr:to>
          <xdr:col>2</xdr:col>
          <xdr:colOff>19050</xdr:colOff>
          <xdr:row>91</xdr:row>
          <xdr:rowOff>228600</xdr:rowOff>
        </xdr:to>
        <xdr:sp macro="" textlink="">
          <xdr:nvSpPr>
            <xdr:cNvPr id="49239" name="Check Box 87" hidden="1">
              <a:extLst>
                <a:ext uri="{63B3BB69-23CF-44E3-9099-C40C66FF867C}">
                  <a14:compatExt spid="_x0000_s49239"/>
                </a:ext>
                <a:ext uri="{FF2B5EF4-FFF2-40B4-BE49-F238E27FC236}">
                  <a16:creationId xmlns:a16="http://schemas.microsoft.com/office/drawing/2014/main" id="{00000000-0008-0000-2400-000057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91</xdr:row>
          <xdr:rowOff>9525</xdr:rowOff>
        </xdr:from>
        <xdr:to>
          <xdr:col>9</xdr:col>
          <xdr:colOff>1466850</xdr:colOff>
          <xdr:row>91</xdr:row>
          <xdr:rowOff>228600</xdr:rowOff>
        </xdr:to>
        <xdr:sp macro="" textlink="">
          <xdr:nvSpPr>
            <xdr:cNvPr id="49240" name="Check Box 88" hidden="1">
              <a:extLst>
                <a:ext uri="{63B3BB69-23CF-44E3-9099-C40C66FF867C}">
                  <a14:compatExt spid="_x0000_s49240"/>
                </a:ext>
                <a:ext uri="{FF2B5EF4-FFF2-40B4-BE49-F238E27FC236}">
                  <a16:creationId xmlns:a16="http://schemas.microsoft.com/office/drawing/2014/main" id="{00000000-0008-0000-2400-000058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91</xdr:row>
          <xdr:rowOff>9525</xdr:rowOff>
        </xdr:from>
        <xdr:to>
          <xdr:col>10</xdr:col>
          <xdr:colOff>1676400</xdr:colOff>
          <xdr:row>91</xdr:row>
          <xdr:rowOff>228600</xdr:rowOff>
        </xdr:to>
        <xdr:sp macro="" textlink="">
          <xdr:nvSpPr>
            <xdr:cNvPr id="49241" name="Check Box 89" hidden="1">
              <a:extLst>
                <a:ext uri="{63B3BB69-23CF-44E3-9099-C40C66FF867C}">
                  <a14:compatExt spid="_x0000_s49241"/>
                </a:ext>
                <a:ext uri="{FF2B5EF4-FFF2-40B4-BE49-F238E27FC236}">
                  <a16:creationId xmlns:a16="http://schemas.microsoft.com/office/drawing/2014/main" id="{00000000-0008-0000-2400-000059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46</xdr:row>
          <xdr:rowOff>9525</xdr:rowOff>
        </xdr:from>
        <xdr:to>
          <xdr:col>2</xdr:col>
          <xdr:colOff>0</xdr:colOff>
          <xdr:row>46</xdr:row>
          <xdr:rowOff>228600</xdr:rowOff>
        </xdr:to>
        <xdr:sp macro="" textlink="">
          <xdr:nvSpPr>
            <xdr:cNvPr id="49242" name="Check Box 90" hidden="1">
              <a:extLst>
                <a:ext uri="{63B3BB69-23CF-44E3-9099-C40C66FF867C}">
                  <a14:compatExt spid="_x0000_s49242"/>
                </a:ext>
                <a:ext uri="{FF2B5EF4-FFF2-40B4-BE49-F238E27FC236}">
                  <a16:creationId xmlns:a16="http://schemas.microsoft.com/office/drawing/2014/main" id="{00000000-0008-0000-2400-00005A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857250</xdr:colOff>
          <xdr:row>51</xdr:row>
          <xdr:rowOff>19050</xdr:rowOff>
        </xdr:from>
        <xdr:to>
          <xdr:col>8</xdr:col>
          <xdr:colOff>1295400</xdr:colOff>
          <xdr:row>51</xdr:row>
          <xdr:rowOff>247650</xdr:rowOff>
        </xdr:to>
        <xdr:sp macro="" textlink="">
          <xdr:nvSpPr>
            <xdr:cNvPr id="49243" name="Check Box 91" hidden="1">
              <a:extLst>
                <a:ext uri="{63B3BB69-23CF-44E3-9099-C40C66FF867C}">
                  <a14:compatExt spid="_x0000_s49243"/>
                </a:ext>
                <a:ext uri="{FF2B5EF4-FFF2-40B4-BE49-F238E27FC236}">
                  <a16:creationId xmlns:a16="http://schemas.microsoft.com/office/drawing/2014/main" id="{00000000-0008-0000-2400-00005B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1085850</xdr:colOff>
          <xdr:row>51</xdr:row>
          <xdr:rowOff>200025</xdr:rowOff>
        </xdr:from>
        <xdr:to>
          <xdr:col>8</xdr:col>
          <xdr:colOff>1504950</xdr:colOff>
          <xdr:row>51</xdr:row>
          <xdr:rowOff>390525</xdr:rowOff>
        </xdr:to>
        <xdr:sp macro="" textlink="">
          <xdr:nvSpPr>
            <xdr:cNvPr id="49244" name="Check Box 92" hidden="1">
              <a:extLst>
                <a:ext uri="{63B3BB69-23CF-44E3-9099-C40C66FF867C}">
                  <a14:compatExt spid="_x0000_s49244"/>
                </a:ext>
                <a:ext uri="{FF2B5EF4-FFF2-40B4-BE49-F238E27FC236}">
                  <a16:creationId xmlns:a16="http://schemas.microsoft.com/office/drawing/2014/main" id="{00000000-0008-0000-2400-00005C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819150</xdr:colOff>
          <xdr:row>51</xdr:row>
          <xdr:rowOff>19050</xdr:rowOff>
        </xdr:from>
        <xdr:to>
          <xdr:col>9</xdr:col>
          <xdr:colOff>1238250</xdr:colOff>
          <xdr:row>51</xdr:row>
          <xdr:rowOff>247650</xdr:rowOff>
        </xdr:to>
        <xdr:sp macro="" textlink="">
          <xdr:nvSpPr>
            <xdr:cNvPr id="49245" name="Check Box 93" hidden="1">
              <a:extLst>
                <a:ext uri="{63B3BB69-23CF-44E3-9099-C40C66FF867C}">
                  <a14:compatExt spid="_x0000_s49245"/>
                </a:ext>
                <a:ext uri="{FF2B5EF4-FFF2-40B4-BE49-F238E27FC236}">
                  <a16:creationId xmlns:a16="http://schemas.microsoft.com/office/drawing/2014/main" id="{00000000-0008-0000-2400-00005D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51</xdr:row>
          <xdr:rowOff>200025</xdr:rowOff>
        </xdr:from>
        <xdr:to>
          <xdr:col>9</xdr:col>
          <xdr:colOff>1466850</xdr:colOff>
          <xdr:row>51</xdr:row>
          <xdr:rowOff>400050</xdr:rowOff>
        </xdr:to>
        <xdr:sp macro="" textlink="">
          <xdr:nvSpPr>
            <xdr:cNvPr id="49246" name="Check Box 94" hidden="1">
              <a:extLst>
                <a:ext uri="{63B3BB69-23CF-44E3-9099-C40C66FF867C}">
                  <a14:compatExt spid="_x0000_s49246"/>
                </a:ext>
                <a:ext uri="{FF2B5EF4-FFF2-40B4-BE49-F238E27FC236}">
                  <a16:creationId xmlns:a16="http://schemas.microsoft.com/office/drawing/2014/main" id="{00000000-0008-0000-2400-00005E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819150</xdr:colOff>
          <xdr:row>51</xdr:row>
          <xdr:rowOff>19050</xdr:rowOff>
        </xdr:from>
        <xdr:to>
          <xdr:col>10</xdr:col>
          <xdr:colOff>1238250</xdr:colOff>
          <xdr:row>51</xdr:row>
          <xdr:rowOff>247650</xdr:rowOff>
        </xdr:to>
        <xdr:sp macro="" textlink="">
          <xdr:nvSpPr>
            <xdr:cNvPr id="49247" name="Check Box 95" hidden="1">
              <a:extLst>
                <a:ext uri="{63B3BB69-23CF-44E3-9099-C40C66FF867C}">
                  <a14:compatExt spid="_x0000_s49247"/>
                </a:ext>
                <a:ext uri="{FF2B5EF4-FFF2-40B4-BE49-F238E27FC236}">
                  <a16:creationId xmlns:a16="http://schemas.microsoft.com/office/drawing/2014/main" id="{00000000-0008-0000-2400-00005F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1019175</xdr:colOff>
          <xdr:row>51</xdr:row>
          <xdr:rowOff>200025</xdr:rowOff>
        </xdr:from>
        <xdr:to>
          <xdr:col>10</xdr:col>
          <xdr:colOff>1447800</xdr:colOff>
          <xdr:row>51</xdr:row>
          <xdr:rowOff>400050</xdr:rowOff>
        </xdr:to>
        <xdr:sp macro="" textlink="">
          <xdr:nvSpPr>
            <xdr:cNvPr id="49248" name="Check Box 96" hidden="1">
              <a:extLst>
                <a:ext uri="{63B3BB69-23CF-44E3-9099-C40C66FF867C}">
                  <a14:compatExt spid="_x0000_s49248"/>
                </a:ext>
                <a:ext uri="{FF2B5EF4-FFF2-40B4-BE49-F238E27FC236}">
                  <a16:creationId xmlns:a16="http://schemas.microsoft.com/office/drawing/2014/main" id="{00000000-0008-0000-2400-000060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54</xdr:row>
          <xdr:rowOff>9525</xdr:rowOff>
        </xdr:from>
        <xdr:to>
          <xdr:col>8</xdr:col>
          <xdr:colOff>647700</xdr:colOff>
          <xdr:row>54</xdr:row>
          <xdr:rowOff>228600</xdr:rowOff>
        </xdr:to>
        <xdr:sp macro="" textlink="">
          <xdr:nvSpPr>
            <xdr:cNvPr id="49249" name="Check Box 97" hidden="1">
              <a:extLst>
                <a:ext uri="{63B3BB69-23CF-44E3-9099-C40C66FF867C}">
                  <a14:compatExt spid="_x0000_s49249"/>
                </a:ext>
                <a:ext uri="{FF2B5EF4-FFF2-40B4-BE49-F238E27FC236}">
                  <a16:creationId xmlns:a16="http://schemas.microsoft.com/office/drawing/2014/main" id="{00000000-0008-0000-2400-00006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54</xdr:row>
          <xdr:rowOff>9525</xdr:rowOff>
        </xdr:from>
        <xdr:to>
          <xdr:col>9</xdr:col>
          <xdr:colOff>647700</xdr:colOff>
          <xdr:row>54</xdr:row>
          <xdr:rowOff>228600</xdr:rowOff>
        </xdr:to>
        <xdr:sp macro="" textlink="">
          <xdr:nvSpPr>
            <xdr:cNvPr id="49250" name="Check Box 98" hidden="1">
              <a:extLst>
                <a:ext uri="{63B3BB69-23CF-44E3-9099-C40C66FF867C}">
                  <a14:compatExt spid="_x0000_s49250"/>
                </a:ext>
                <a:ext uri="{FF2B5EF4-FFF2-40B4-BE49-F238E27FC236}">
                  <a16:creationId xmlns:a16="http://schemas.microsoft.com/office/drawing/2014/main" id="{00000000-0008-0000-2400-00006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54</xdr:row>
          <xdr:rowOff>9525</xdr:rowOff>
        </xdr:from>
        <xdr:to>
          <xdr:col>10</xdr:col>
          <xdr:colOff>647700</xdr:colOff>
          <xdr:row>54</xdr:row>
          <xdr:rowOff>228600</xdr:rowOff>
        </xdr:to>
        <xdr:sp macro="" textlink="">
          <xdr:nvSpPr>
            <xdr:cNvPr id="49251" name="Check Box 99" hidden="1">
              <a:extLst>
                <a:ext uri="{63B3BB69-23CF-44E3-9099-C40C66FF867C}">
                  <a14:compatExt spid="_x0000_s49251"/>
                </a:ext>
                <a:ext uri="{FF2B5EF4-FFF2-40B4-BE49-F238E27FC236}">
                  <a16:creationId xmlns:a16="http://schemas.microsoft.com/office/drawing/2014/main" id="{00000000-0008-0000-2400-00006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62</xdr:row>
          <xdr:rowOff>9525</xdr:rowOff>
        </xdr:from>
        <xdr:to>
          <xdr:col>10</xdr:col>
          <xdr:colOff>1676400</xdr:colOff>
          <xdr:row>63</xdr:row>
          <xdr:rowOff>38100</xdr:rowOff>
        </xdr:to>
        <xdr:sp macro="" textlink="">
          <xdr:nvSpPr>
            <xdr:cNvPr id="49252" name="Check Box 100" hidden="1">
              <a:extLst>
                <a:ext uri="{63B3BB69-23CF-44E3-9099-C40C66FF867C}">
                  <a14:compatExt spid="_x0000_s49252"/>
                </a:ext>
                <a:ext uri="{FF2B5EF4-FFF2-40B4-BE49-F238E27FC236}">
                  <a16:creationId xmlns:a16="http://schemas.microsoft.com/office/drawing/2014/main" id="{00000000-0008-0000-2400-00006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42</xdr:row>
          <xdr:rowOff>9525</xdr:rowOff>
        </xdr:from>
        <xdr:to>
          <xdr:col>10</xdr:col>
          <xdr:colOff>1676400</xdr:colOff>
          <xdr:row>43</xdr:row>
          <xdr:rowOff>38100</xdr:rowOff>
        </xdr:to>
        <xdr:sp macro="" textlink="">
          <xdr:nvSpPr>
            <xdr:cNvPr id="49253" name="Check Box 101" hidden="1">
              <a:extLst>
                <a:ext uri="{63B3BB69-23CF-44E3-9099-C40C66FF867C}">
                  <a14:compatExt spid="_x0000_s49253"/>
                </a:ext>
                <a:ext uri="{FF2B5EF4-FFF2-40B4-BE49-F238E27FC236}">
                  <a16:creationId xmlns:a16="http://schemas.microsoft.com/office/drawing/2014/main" id="{00000000-0008-0000-2400-000065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68</xdr:row>
          <xdr:rowOff>9525</xdr:rowOff>
        </xdr:from>
        <xdr:to>
          <xdr:col>10</xdr:col>
          <xdr:colOff>1676400</xdr:colOff>
          <xdr:row>69</xdr:row>
          <xdr:rowOff>38100</xdr:rowOff>
        </xdr:to>
        <xdr:sp macro="" textlink="">
          <xdr:nvSpPr>
            <xdr:cNvPr id="49254" name="Check Box 102" hidden="1">
              <a:extLst>
                <a:ext uri="{63B3BB69-23CF-44E3-9099-C40C66FF867C}">
                  <a14:compatExt spid="_x0000_s49254"/>
                </a:ext>
                <a:ext uri="{FF2B5EF4-FFF2-40B4-BE49-F238E27FC236}">
                  <a16:creationId xmlns:a16="http://schemas.microsoft.com/office/drawing/2014/main" id="{00000000-0008-0000-2400-000066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73</xdr:row>
          <xdr:rowOff>9525</xdr:rowOff>
        </xdr:from>
        <xdr:to>
          <xdr:col>10</xdr:col>
          <xdr:colOff>1676400</xdr:colOff>
          <xdr:row>74</xdr:row>
          <xdr:rowOff>38100</xdr:rowOff>
        </xdr:to>
        <xdr:sp macro="" textlink="">
          <xdr:nvSpPr>
            <xdr:cNvPr id="49255" name="Check Box 103" hidden="1">
              <a:extLst>
                <a:ext uri="{63B3BB69-23CF-44E3-9099-C40C66FF867C}">
                  <a14:compatExt spid="_x0000_s49255"/>
                </a:ext>
                <a:ext uri="{FF2B5EF4-FFF2-40B4-BE49-F238E27FC236}">
                  <a16:creationId xmlns:a16="http://schemas.microsoft.com/office/drawing/2014/main" id="{00000000-0008-0000-2400-000067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88</xdr:row>
          <xdr:rowOff>9525</xdr:rowOff>
        </xdr:from>
        <xdr:to>
          <xdr:col>10</xdr:col>
          <xdr:colOff>1676400</xdr:colOff>
          <xdr:row>89</xdr:row>
          <xdr:rowOff>38100</xdr:rowOff>
        </xdr:to>
        <xdr:sp macro="" textlink="">
          <xdr:nvSpPr>
            <xdr:cNvPr id="49256" name="Check Box 104" hidden="1">
              <a:extLst>
                <a:ext uri="{63B3BB69-23CF-44E3-9099-C40C66FF867C}">
                  <a14:compatExt spid="_x0000_s49256"/>
                </a:ext>
                <a:ext uri="{FF2B5EF4-FFF2-40B4-BE49-F238E27FC236}">
                  <a16:creationId xmlns:a16="http://schemas.microsoft.com/office/drawing/2014/main" id="{00000000-0008-0000-2400-000068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94</xdr:row>
          <xdr:rowOff>9525</xdr:rowOff>
        </xdr:from>
        <xdr:to>
          <xdr:col>10</xdr:col>
          <xdr:colOff>1676400</xdr:colOff>
          <xdr:row>95</xdr:row>
          <xdr:rowOff>38100</xdr:rowOff>
        </xdr:to>
        <xdr:sp macro="" textlink="">
          <xdr:nvSpPr>
            <xdr:cNvPr id="49257" name="Check Box 105" hidden="1">
              <a:extLst>
                <a:ext uri="{63B3BB69-23CF-44E3-9099-C40C66FF867C}">
                  <a14:compatExt spid="_x0000_s49257"/>
                </a:ext>
                <a:ext uri="{FF2B5EF4-FFF2-40B4-BE49-F238E27FC236}">
                  <a16:creationId xmlns:a16="http://schemas.microsoft.com/office/drawing/2014/main" id="{00000000-0008-0000-2400-000069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100</xdr:row>
          <xdr:rowOff>9525</xdr:rowOff>
        </xdr:from>
        <xdr:to>
          <xdr:col>10</xdr:col>
          <xdr:colOff>1676400</xdr:colOff>
          <xdr:row>101</xdr:row>
          <xdr:rowOff>38100</xdr:rowOff>
        </xdr:to>
        <xdr:sp macro="" textlink="">
          <xdr:nvSpPr>
            <xdr:cNvPr id="49258" name="Check Box 106" hidden="1">
              <a:extLst>
                <a:ext uri="{63B3BB69-23CF-44E3-9099-C40C66FF867C}">
                  <a14:compatExt spid="_x0000_s49258"/>
                </a:ext>
                <a:ext uri="{FF2B5EF4-FFF2-40B4-BE49-F238E27FC236}">
                  <a16:creationId xmlns:a16="http://schemas.microsoft.com/office/drawing/2014/main" id="{00000000-0008-0000-2400-00006A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68</xdr:row>
          <xdr:rowOff>9525</xdr:rowOff>
        </xdr:from>
        <xdr:to>
          <xdr:col>10</xdr:col>
          <xdr:colOff>1676400</xdr:colOff>
          <xdr:row>69</xdr:row>
          <xdr:rowOff>38100</xdr:rowOff>
        </xdr:to>
        <xdr:sp macro="" textlink="">
          <xdr:nvSpPr>
            <xdr:cNvPr id="49259" name="Check Box 107" hidden="1">
              <a:extLst>
                <a:ext uri="{63B3BB69-23CF-44E3-9099-C40C66FF867C}">
                  <a14:compatExt spid="_x0000_s49259"/>
                </a:ext>
                <a:ext uri="{FF2B5EF4-FFF2-40B4-BE49-F238E27FC236}">
                  <a16:creationId xmlns:a16="http://schemas.microsoft.com/office/drawing/2014/main" id="{00000000-0008-0000-2400-00006B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73</xdr:row>
          <xdr:rowOff>9525</xdr:rowOff>
        </xdr:from>
        <xdr:to>
          <xdr:col>10</xdr:col>
          <xdr:colOff>1676400</xdr:colOff>
          <xdr:row>74</xdr:row>
          <xdr:rowOff>38100</xdr:rowOff>
        </xdr:to>
        <xdr:sp macro="" textlink="">
          <xdr:nvSpPr>
            <xdr:cNvPr id="49260" name="Check Box 108" hidden="1">
              <a:extLst>
                <a:ext uri="{63B3BB69-23CF-44E3-9099-C40C66FF867C}">
                  <a14:compatExt spid="_x0000_s49260"/>
                </a:ext>
                <a:ext uri="{FF2B5EF4-FFF2-40B4-BE49-F238E27FC236}">
                  <a16:creationId xmlns:a16="http://schemas.microsoft.com/office/drawing/2014/main" id="{00000000-0008-0000-2400-00006C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90</xdr:row>
          <xdr:rowOff>9525</xdr:rowOff>
        </xdr:from>
        <xdr:to>
          <xdr:col>2</xdr:col>
          <xdr:colOff>19050</xdr:colOff>
          <xdr:row>90</xdr:row>
          <xdr:rowOff>228600</xdr:rowOff>
        </xdr:to>
        <xdr:sp macro="" textlink="">
          <xdr:nvSpPr>
            <xdr:cNvPr id="49261" name="Check Box 109" hidden="1">
              <a:extLst>
                <a:ext uri="{63B3BB69-23CF-44E3-9099-C40C66FF867C}">
                  <a14:compatExt spid="_x0000_s49261"/>
                </a:ext>
                <a:ext uri="{FF2B5EF4-FFF2-40B4-BE49-F238E27FC236}">
                  <a16:creationId xmlns:a16="http://schemas.microsoft.com/office/drawing/2014/main" id="{00000000-0008-0000-2400-00006D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89</xdr:row>
          <xdr:rowOff>9525</xdr:rowOff>
        </xdr:from>
        <xdr:to>
          <xdr:col>2</xdr:col>
          <xdr:colOff>19050</xdr:colOff>
          <xdr:row>89</xdr:row>
          <xdr:rowOff>228600</xdr:rowOff>
        </xdr:to>
        <xdr:sp macro="" textlink="">
          <xdr:nvSpPr>
            <xdr:cNvPr id="49262" name="Check Box 110" hidden="1">
              <a:extLst>
                <a:ext uri="{63B3BB69-23CF-44E3-9099-C40C66FF867C}">
                  <a14:compatExt spid="_x0000_s49262"/>
                </a:ext>
                <a:ext uri="{FF2B5EF4-FFF2-40B4-BE49-F238E27FC236}">
                  <a16:creationId xmlns:a16="http://schemas.microsoft.com/office/drawing/2014/main" id="{00000000-0008-0000-2400-00006E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90</xdr:row>
          <xdr:rowOff>0</xdr:rowOff>
        </xdr:from>
        <xdr:to>
          <xdr:col>2</xdr:col>
          <xdr:colOff>19050</xdr:colOff>
          <xdr:row>90</xdr:row>
          <xdr:rowOff>219075</xdr:rowOff>
        </xdr:to>
        <xdr:sp macro="" textlink="">
          <xdr:nvSpPr>
            <xdr:cNvPr id="49263" name="Check Box 111" hidden="1">
              <a:extLst>
                <a:ext uri="{63B3BB69-23CF-44E3-9099-C40C66FF867C}">
                  <a14:compatExt spid="_x0000_s49263"/>
                </a:ext>
                <a:ext uri="{FF2B5EF4-FFF2-40B4-BE49-F238E27FC236}">
                  <a16:creationId xmlns:a16="http://schemas.microsoft.com/office/drawing/2014/main" id="{00000000-0008-0000-2400-00006F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96</xdr:row>
          <xdr:rowOff>9525</xdr:rowOff>
        </xdr:from>
        <xdr:to>
          <xdr:col>2</xdr:col>
          <xdr:colOff>19050</xdr:colOff>
          <xdr:row>96</xdr:row>
          <xdr:rowOff>228600</xdr:rowOff>
        </xdr:to>
        <xdr:sp macro="" textlink="">
          <xdr:nvSpPr>
            <xdr:cNvPr id="49264" name="Check Box 112" hidden="1">
              <a:extLst>
                <a:ext uri="{63B3BB69-23CF-44E3-9099-C40C66FF867C}">
                  <a14:compatExt spid="_x0000_s49264"/>
                </a:ext>
                <a:ext uri="{FF2B5EF4-FFF2-40B4-BE49-F238E27FC236}">
                  <a16:creationId xmlns:a16="http://schemas.microsoft.com/office/drawing/2014/main" id="{00000000-0008-0000-2400-000070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95</xdr:row>
          <xdr:rowOff>9525</xdr:rowOff>
        </xdr:from>
        <xdr:to>
          <xdr:col>2</xdr:col>
          <xdr:colOff>19050</xdr:colOff>
          <xdr:row>95</xdr:row>
          <xdr:rowOff>228600</xdr:rowOff>
        </xdr:to>
        <xdr:sp macro="" textlink="">
          <xdr:nvSpPr>
            <xdr:cNvPr id="49265" name="Check Box 113" hidden="1">
              <a:extLst>
                <a:ext uri="{63B3BB69-23CF-44E3-9099-C40C66FF867C}">
                  <a14:compatExt spid="_x0000_s49265"/>
                </a:ext>
                <a:ext uri="{FF2B5EF4-FFF2-40B4-BE49-F238E27FC236}">
                  <a16:creationId xmlns:a16="http://schemas.microsoft.com/office/drawing/2014/main" id="{00000000-0008-0000-2400-00007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102</xdr:row>
          <xdr:rowOff>9525</xdr:rowOff>
        </xdr:from>
        <xdr:to>
          <xdr:col>2</xdr:col>
          <xdr:colOff>19050</xdr:colOff>
          <xdr:row>102</xdr:row>
          <xdr:rowOff>228600</xdr:rowOff>
        </xdr:to>
        <xdr:sp macro="" textlink="">
          <xdr:nvSpPr>
            <xdr:cNvPr id="49267" name="Check Box 115" hidden="1">
              <a:extLst>
                <a:ext uri="{63B3BB69-23CF-44E3-9099-C40C66FF867C}">
                  <a14:compatExt spid="_x0000_s49267"/>
                </a:ext>
                <a:ext uri="{FF2B5EF4-FFF2-40B4-BE49-F238E27FC236}">
                  <a16:creationId xmlns:a16="http://schemas.microsoft.com/office/drawing/2014/main" id="{00000000-0008-0000-2400-00007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101</xdr:row>
          <xdr:rowOff>9525</xdr:rowOff>
        </xdr:from>
        <xdr:to>
          <xdr:col>2</xdr:col>
          <xdr:colOff>19050</xdr:colOff>
          <xdr:row>101</xdr:row>
          <xdr:rowOff>228600</xdr:rowOff>
        </xdr:to>
        <xdr:sp macro="" textlink="">
          <xdr:nvSpPr>
            <xdr:cNvPr id="49268" name="Check Box 116" hidden="1">
              <a:extLst>
                <a:ext uri="{63B3BB69-23CF-44E3-9099-C40C66FF867C}">
                  <a14:compatExt spid="_x0000_s49268"/>
                </a:ext>
                <a:ext uri="{FF2B5EF4-FFF2-40B4-BE49-F238E27FC236}">
                  <a16:creationId xmlns:a16="http://schemas.microsoft.com/office/drawing/2014/main" id="{00000000-0008-0000-2400-00007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102</xdr:row>
          <xdr:rowOff>0</xdr:rowOff>
        </xdr:from>
        <xdr:to>
          <xdr:col>2</xdr:col>
          <xdr:colOff>19050</xdr:colOff>
          <xdr:row>102</xdr:row>
          <xdr:rowOff>219075</xdr:rowOff>
        </xdr:to>
        <xdr:sp macro="" textlink="">
          <xdr:nvSpPr>
            <xdr:cNvPr id="49269" name="Check Box 117" hidden="1">
              <a:extLst>
                <a:ext uri="{63B3BB69-23CF-44E3-9099-C40C66FF867C}">
                  <a14:compatExt spid="_x0000_s49269"/>
                </a:ext>
                <a:ext uri="{FF2B5EF4-FFF2-40B4-BE49-F238E27FC236}">
                  <a16:creationId xmlns:a16="http://schemas.microsoft.com/office/drawing/2014/main" id="{00000000-0008-0000-2400-000075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108</xdr:row>
          <xdr:rowOff>9525</xdr:rowOff>
        </xdr:from>
        <xdr:to>
          <xdr:col>2</xdr:col>
          <xdr:colOff>19050</xdr:colOff>
          <xdr:row>109</xdr:row>
          <xdr:rowOff>38100</xdr:rowOff>
        </xdr:to>
        <xdr:sp macro="" textlink="">
          <xdr:nvSpPr>
            <xdr:cNvPr id="49270" name="Check Box 118" hidden="1">
              <a:extLst>
                <a:ext uri="{63B3BB69-23CF-44E3-9099-C40C66FF867C}">
                  <a14:compatExt spid="_x0000_s49270"/>
                </a:ext>
                <a:ext uri="{FF2B5EF4-FFF2-40B4-BE49-F238E27FC236}">
                  <a16:creationId xmlns:a16="http://schemas.microsoft.com/office/drawing/2014/main" id="{00000000-0008-0000-2400-000076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107</xdr:row>
          <xdr:rowOff>9525</xdr:rowOff>
        </xdr:from>
        <xdr:to>
          <xdr:col>2</xdr:col>
          <xdr:colOff>19050</xdr:colOff>
          <xdr:row>108</xdr:row>
          <xdr:rowOff>38100</xdr:rowOff>
        </xdr:to>
        <xdr:sp macro="" textlink="">
          <xdr:nvSpPr>
            <xdr:cNvPr id="49271" name="Check Box 119" hidden="1">
              <a:extLst>
                <a:ext uri="{63B3BB69-23CF-44E3-9099-C40C66FF867C}">
                  <a14:compatExt spid="_x0000_s49271"/>
                </a:ext>
                <a:ext uri="{FF2B5EF4-FFF2-40B4-BE49-F238E27FC236}">
                  <a16:creationId xmlns:a16="http://schemas.microsoft.com/office/drawing/2014/main" id="{00000000-0008-0000-2400-000077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108</xdr:row>
          <xdr:rowOff>0</xdr:rowOff>
        </xdr:from>
        <xdr:to>
          <xdr:col>2</xdr:col>
          <xdr:colOff>19050</xdr:colOff>
          <xdr:row>109</xdr:row>
          <xdr:rowOff>28575</xdr:rowOff>
        </xdr:to>
        <xdr:sp macro="" textlink="">
          <xdr:nvSpPr>
            <xdr:cNvPr id="49272" name="Check Box 120" hidden="1">
              <a:extLst>
                <a:ext uri="{63B3BB69-23CF-44E3-9099-C40C66FF867C}">
                  <a14:compatExt spid="_x0000_s49272"/>
                </a:ext>
                <a:ext uri="{FF2B5EF4-FFF2-40B4-BE49-F238E27FC236}">
                  <a16:creationId xmlns:a16="http://schemas.microsoft.com/office/drawing/2014/main" id="{00000000-0008-0000-2400-000078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15</xdr:row>
          <xdr:rowOff>9525</xdr:rowOff>
        </xdr:from>
        <xdr:to>
          <xdr:col>10</xdr:col>
          <xdr:colOff>1676400</xdr:colOff>
          <xdr:row>16</xdr:row>
          <xdr:rowOff>38100</xdr:rowOff>
        </xdr:to>
        <xdr:sp macro="" textlink="">
          <xdr:nvSpPr>
            <xdr:cNvPr id="49273" name="Check Box 121" hidden="1">
              <a:extLst>
                <a:ext uri="{63B3BB69-23CF-44E3-9099-C40C66FF867C}">
                  <a14:compatExt spid="_x0000_s49273"/>
                </a:ext>
                <a:ext uri="{FF2B5EF4-FFF2-40B4-BE49-F238E27FC236}">
                  <a16:creationId xmlns:a16="http://schemas.microsoft.com/office/drawing/2014/main" id="{00000000-0008-0000-2400-000079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29</xdr:row>
          <xdr:rowOff>9525</xdr:rowOff>
        </xdr:from>
        <xdr:to>
          <xdr:col>10</xdr:col>
          <xdr:colOff>1676400</xdr:colOff>
          <xdr:row>30</xdr:row>
          <xdr:rowOff>38100</xdr:rowOff>
        </xdr:to>
        <xdr:sp macro="" textlink="">
          <xdr:nvSpPr>
            <xdr:cNvPr id="49274" name="Check Box 122" hidden="1">
              <a:extLst>
                <a:ext uri="{63B3BB69-23CF-44E3-9099-C40C66FF867C}">
                  <a14:compatExt spid="_x0000_s49274"/>
                </a:ext>
                <a:ext uri="{FF2B5EF4-FFF2-40B4-BE49-F238E27FC236}">
                  <a16:creationId xmlns:a16="http://schemas.microsoft.com/office/drawing/2014/main" id="{00000000-0008-0000-2400-00007A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35</xdr:row>
          <xdr:rowOff>9525</xdr:rowOff>
        </xdr:from>
        <xdr:to>
          <xdr:col>10</xdr:col>
          <xdr:colOff>1676400</xdr:colOff>
          <xdr:row>36</xdr:row>
          <xdr:rowOff>38100</xdr:rowOff>
        </xdr:to>
        <xdr:sp macro="" textlink="">
          <xdr:nvSpPr>
            <xdr:cNvPr id="49275" name="Check Box 123" hidden="1">
              <a:extLst>
                <a:ext uri="{63B3BB69-23CF-44E3-9099-C40C66FF867C}">
                  <a14:compatExt spid="_x0000_s49275"/>
                </a:ext>
                <a:ext uri="{FF2B5EF4-FFF2-40B4-BE49-F238E27FC236}">
                  <a16:creationId xmlns:a16="http://schemas.microsoft.com/office/drawing/2014/main" id="{00000000-0008-0000-2400-00007B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45</xdr:row>
          <xdr:rowOff>9525</xdr:rowOff>
        </xdr:from>
        <xdr:to>
          <xdr:col>9</xdr:col>
          <xdr:colOff>1466850</xdr:colOff>
          <xdr:row>45</xdr:row>
          <xdr:rowOff>228600</xdr:rowOff>
        </xdr:to>
        <xdr:sp macro="" textlink="">
          <xdr:nvSpPr>
            <xdr:cNvPr id="49276" name="Check Box 124" hidden="1">
              <a:extLst>
                <a:ext uri="{63B3BB69-23CF-44E3-9099-C40C66FF867C}">
                  <a14:compatExt spid="_x0000_s49276"/>
                </a:ext>
                <a:ext uri="{FF2B5EF4-FFF2-40B4-BE49-F238E27FC236}">
                  <a16:creationId xmlns:a16="http://schemas.microsoft.com/office/drawing/2014/main" id="{00000000-0008-0000-2400-00007C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45</xdr:row>
          <xdr:rowOff>9525</xdr:rowOff>
        </xdr:from>
        <xdr:to>
          <xdr:col>10</xdr:col>
          <xdr:colOff>1676400</xdr:colOff>
          <xdr:row>45</xdr:row>
          <xdr:rowOff>228600</xdr:rowOff>
        </xdr:to>
        <xdr:sp macro="" textlink="">
          <xdr:nvSpPr>
            <xdr:cNvPr id="49277" name="Check Box 125" hidden="1">
              <a:extLst>
                <a:ext uri="{63B3BB69-23CF-44E3-9099-C40C66FF867C}">
                  <a14:compatExt spid="_x0000_s49277"/>
                </a:ext>
                <a:ext uri="{FF2B5EF4-FFF2-40B4-BE49-F238E27FC236}">
                  <a16:creationId xmlns:a16="http://schemas.microsoft.com/office/drawing/2014/main" id="{00000000-0008-0000-2400-00007D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46</xdr:row>
          <xdr:rowOff>9525</xdr:rowOff>
        </xdr:from>
        <xdr:to>
          <xdr:col>9</xdr:col>
          <xdr:colOff>1466850</xdr:colOff>
          <xdr:row>46</xdr:row>
          <xdr:rowOff>228600</xdr:rowOff>
        </xdr:to>
        <xdr:sp macro="" textlink="">
          <xdr:nvSpPr>
            <xdr:cNvPr id="49278" name="Check Box 126" hidden="1">
              <a:extLst>
                <a:ext uri="{63B3BB69-23CF-44E3-9099-C40C66FF867C}">
                  <a14:compatExt spid="_x0000_s49278"/>
                </a:ext>
                <a:ext uri="{FF2B5EF4-FFF2-40B4-BE49-F238E27FC236}">
                  <a16:creationId xmlns:a16="http://schemas.microsoft.com/office/drawing/2014/main" id="{00000000-0008-0000-2400-00007E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46</xdr:row>
          <xdr:rowOff>9525</xdr:rowOff>
        </xdr:from>
        <xdr:to>
          <xdr:col>10</xdr:col>
          <xdr:colOff>1676400</xdr:colOff>
          <xdr:row>46</xdr:row>
          <xdr:rowOff>228600</xdr:rowOff>
        </xdr:to>
        <xdr:sp macro="" textlink="">
          <xdr:nvSpPr>
            <xdr:cNvPr id="49279" name="Check Box 127" hidden="1">
              <a:extLst>
                <a:ext uri="{63B3BB69-23CF-44E3-9099-C40C66FF867C}">
                  <a14:compatExt spid="_x0000_s49279"/>
                </a:ext>
                <a:ext uri="{FF2B5EF4-FFF2-40B4-BE49-F238E27FC236}">
                  <a16:creationId xmlns:a16="http://schemas.microsoft.com/office/drawing/2014/main" id="{00000000-0008-0000-2400-00007F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857250</xdr:colOff>
          <xdr:row>81</xdr:row>
          <xdr:rowOff>133350</xdr:rowOff>
        </xdr:from>
        <xdr:to>
          <xdr:col>10</xdr:col>
          <xdr:colOff>1276350</xdr:colOff>
          <xdr:row>81</xdr:row>
          <xdr:rowOff>361950</xdr:rowOff>
        </xdr:to>
        <xdr:sp macro="" textlink="">
          <xdr:nvSpPr>
            <xdr:cNvPr id="49280" name="Check Box 128" hidden="1">
              <a:extLst>
                <a:ext uri="{63B3BB69-23CF-44E3-9099-C40C66FF867C}">
                  <a14:compatExt spid="_x0000_s49280"/>
                </a:ext>
                <a:ext uri="{FF2B5EF4-FFF2-40B4-BE49-F238E27FC236}">
                  <a16:creationId xmlns:a16="http://schemas.microsoft.com/office/drawing/2014/main" id="{00000000-0008-0000-2400-000080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857250</xdr:colOff>
          <xdr:row>81</xdr:row>
          <xdr:rowOff>133350</xdr:rowOff>
        </xdr:from>
        <xdr:to>
          <xdr:col>9</xdr:col>
          <xdr:colOff>1276350</xdr:colOff>
          <xdr:row>81</xdr:row>
          <xdr:rowOff>361950</xdr:rowOff>
        </xdr:to>
        <xdr:sp macro="" textlink="">
          <xdr:nvSpPr>
            <xdr:cNvPr id="49281" name="Check Box 129" hidden="1">
              <a:extLst>
                <a:ext uri="{63B3BB69-23CF-44E3-9099-C40C66FF867C}">
                  <a14:compatExt spid="_x0000_s49281"/>
                </a:ext>
                <a:ext uri="{FF2B5EF4-FFF2-40B4-BE49-F238E27FC236}">
                  <a16:creationId xmlns:a16="http://schemas.microsoft.com/office/drawing/2014/main" id="{00000000-0008-0000-2400-00008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857250</xdr:colOff>
          <xdr:row>81</xdr:row>
          <xdr:rowOff>133350</xdr:rowOff>
        </xdr:from>
        <xdr:to>
          <xdr:col>8</xdr:col>
          <xdr:colOff>1276350</xdr:colOff>
          <xdr:row>81</xdr:row>
          <xdr:rowOff>361950</xdr:rowOff>
        </xdr:to>
        <xdr:sp macro="" textlink="">
          <xdr:nvSpPr>
            <xdr:cNvPr id="49282" name="Check Box 130" hidden="1">
              <a:extLst>
                <a:ext uri="{63B3BB69-23CF-44E3-9099-C40C66FF867C}">
                  <a14:compatExt spid="_x0000_s49282"/>
                </a:ext>
                <a:ext uri="{FF2B5EF4-FFF2-40B4-BE49-F238E27FC236}">
                  <a16:creationId xmlns:a16="http://schemas.microsoft.com/office/drawing/2014/main" id="{00000000-0008-0000-2400-00008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</xdr:row>
          <xdr:rowOff>9525</xdr:rowOff>
        </xdr:from>
        <xdr:to>
          <xdr:col>2</xdr:col>
          <xdr:colOff>19050</xdr:colOff>
          <xdr:row>5</xdr:row>
          <xdr:rowOff>38100</xdr:rowOff>
        </xdr:to>
        <xdr:sp macro="" textlink="">
          <xdr:nvSpPr>
            <xdr:cNvPr id="49283" name="Check Box 131" hidden="1">
              <a:extLst>
                <a:ext uri="{63B3BB69-23CF-44E3-9099-C40C66FF867C}">
                  <a14:compatExt spid="_x0000_s49283"/>
                </a:ext>
                <a:ext uri="{FF2B5EF4-FFF2-40B4-BE49-F238E27FC236}">
                  <a16:creationId xmlns:a16="http://schemas.microsoft.com/office/drawing/2014/main" id="{00000000-0008-0000-2400-00008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</xdr:row>
          <xdr:rowOff>9525</xdr:rowOff>
        </xdr:from>
        <xdr:to>
          <xdr:col>2</xdr:col>
          <xdr:colOff>19050</xdr:colOff>
          <xdr:row>6</xdr:row>
          <xdr:rowOff>38100</xdr:rowOff>
        </xdr:to>
        <xdr:sp macro="" textlink="">
          <xdr:nvSpPr>
            <xdr:cNvPr id="49284" name="Check Box 132" hidden="1">
              <a:extLst>
                <a:ext uri="{63B3BB69-23CF-44E3-9099-C40C66FF867C}">
                  <a14:compatExt spid="_x0000_s49284"/>
                </a:ext>
                <a:ext uri="{FF2B5EF4-FFF2-40B4-BE49-F238E27FC236}">
                  <a16:creationId xmlns:a16="http://schemas.microsoft.com/office/drawing/2014/main" id="{00000000-0008-0000-2400-00008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9525</xdr:rowOff>
        </xdr:from>
        <xdr:to>
          <xdr:col>2</xdr:col>
          <xdr:colOff>19050</xdr:colOff>
          <xdr:row>7</xdr:row>
          <xdr:rowOff>38100</xdr:rowOff>
        </xdr:to>
        <xdr:sp macro="" textlink="">
          <xdr:nvSpPr>
            <xdr:cNvPr id="49285" name="Check Box 133" hidden="1">
              <a:extLst>
                <a:ext uri="{63B3BB69-23CF-44E3-9099-C40C66FF867C}">
                  <a14:compatExt spid="_x0000_s49285"/>
                </a:ext>
                <a:ext uri="{FF2B5EF4-FFF2-40B4-BE49-F238E27FC236}">
                  <a16:creationId xmlns:a16="http://schemas.microsoft.com/office/drawing/2014/main" id="{00000000-0008-0000-2400-000085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</xdr:row>
          <xdr:rowOff>9525</xdr:rowOff>
        </xdr:from>
        <xdr:to>
          <xdr:col>2</xdr:col>
          <xdr:colOff>19050</xdr:colOff>
          <xdr:row>5</xdr:row>
          <xdr:rowOff>38100</xdr:rowOff>
        </xdr:to>
        <xdr:sp macro="" textlink="">
          <xdr:nvSpPr>
            <xdr:cNvPr id="49286" name="Check Box 134" hidden="1">
              <a:extLst>
                <a:ext uri="{63B3BB69-23CF-44E3-9099-C40C66FF867C}">
                  <a14:compatExt spid="_x0000_s49286"/>
                </a:ext>
                <a:ext uri="{FF2B5EF4-FFF2-40B4-BE49-F238E27FC236}">
                  <a16:creationId xmlns:a16="http://schemas.microsoft.com/office/drawing/2014/main" id="{00000000-0008-0000-2400-000086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</xdr:row>
          <xdr:rowOff>9525</xdr:rowOff>
        </xdr:from>
        <xdr:to>
          <xdr:col>2</xdr:col>
          <xdr:colOff>19050</xdr:colOff>
          <xdr:row>6</xdr:row>
          <xdr:rowOff>38100</xdr:rowOff>
        </xdr:to>
        <xdr:sp macro="" textlink="">
          <xdr:nvSpPr>
            <xdr:cNvPr id="49287" name="Check Box 135" hidden="1">
              <a:extLst>
                <a:ext uri="{63B3BB69-23CF-44E3-9099-C40C66FF867C}">
                  <a14:compatExt spid="_x0000_s49287"/>
                </a:ext>
                <a:ext uri="{FF2B5EF4-FFF2-40B4-BE49-F238E27FC236}">
                  <a16:creationId xmlns:a16="http://schemas.microsoft.com/office/drawing/2014/main" id="{00000000-0008-0000-2400-000087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</xdr:row>
          <xdr:rowOff>9525</xdr:rowOff>
        </xdr:from>
        <xdr:to>
          <xdr:col>2</xdr:col>
          <xdr:colOff>19050</xdr:colOff>
          <xdr:row>6</xdr:row>
          <xdr:rowOff>38100</xdr:rowOff>
        </xdr:to>
        <xdr:sp macro="" textlink="">
          <xdr:nvSpPr>
            <xdr:cNvPr id="49288" name="Check Box 136" hidden="1">
              <a:extLst>
                <a:ext uri="{63B3BB69-23CF-44E3-9099-C40C66FF867C}">
                  <a14:compatExt spid="_x0000_s49288"/>
                </a:ext>
                <a:ext uri="{FF2B5EF4-FFF2-40B4-BE49-F238E27FC236}">
                  <a16:creationId xmlns:a16="http://schemas.microsoft.com/office/drawing/2014/main" id="{00000000-0008-0000-2400-000088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9525</xdr:rowOff>
        </xdr:from>
        <xdr:to>
          <xdr:col>2</xdr:col>
          <xdr:colOff>19050</xdr:colOff>
          <xdr:row>7</xdr:row>
          <xdr:rowOff>38100</xdr:rowOff>
        </xdr:to>
        <xdr:sp macro="" textlink="">
          <xdr:nvSpPr>
            <xdr:cNvPr id="49289" name="Check Box 137" hidden="1">
              <a:extLst>
                <a:ext uri="{63B3BB69-23CF-44E3-9099-C40C66FF867C}">
                  <a14:compatExt spid="_x0000_s49289"/>
                </a:ext>
                <a:ext uri="{FF2B5EF4-FFF2-40B4-BE49-F238E27FC236}">
                  <a16:creationId xmlns:a16="http://schemas.microsoft.com/office/drawing/2014/main" id="{00000000-0008-0000-2400-000089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9525</xdr:rowOff>
        </xdr:from>
        <xdr:to>
          <xdr:col>2</xdr:col>
          <xdr:colOff>0</xdr:colOff>
          <xdr:row>7</xdr:row>
          <xdr:rowOff>38100</xdr:rowOff>
        </xdr:to>
        <xdr:sp macro="" textlink="">
          <xdr:nvSpPr>
            <xdr:cNvPr id="49290" name="Check Box 138" hidden="1">
              <a:extLst>
                <a:ext uri="{63B3BB69-23CF-44E3-9099-C40C66FF867C}">
                  <a14:compatExt spid="_x0000_s49290"/>
                </a:ext>
                <a:ext uri="{FF2B5EF4-FFF2-40B4-BE49-F238E27FC236}">
                  <a16:creationId xmlns:a16="http://schemas.microsoft.com/office/drawing/2014/main" id="{00000000-0008-0000-2400-00008A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</xdr:row>
          <xdr:rowOff>9525</xdr:rowOff>
        </xdr:from>
        <xdr:to>
          <xdr:col>2</xdr:col>
          <xdr:colOff>0</xdr:colOff>
          <xdr:row>5</xdr:row>
          <xdr:rowOff>38100</xdr:rowOff>
        </xdr:to>
        <xdr:sp macro="" textlink="">
          <xdr:nvSpPr>
            <xdr:cNvPr id="49291" name="Check Box 139" hidden="1">
              <a:extLst>
                <a:ext uri="{63B3BB69-23CF-44E3-9099-C40C66FF867C}">
                  <a14:compatExt spid="_x0000_s49291"/>
                </a:ext>
                <a:ext uri="{FF2B5EF4-FFF2-40B4-BE49-F238E27FC236}">
                  <a16:creationId xmlns:a16="http://schemas.microsoft.com/office/drawing/2014/main" id="{00000000-0008-0000-2400-00008B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</xdr:row>
          <xdr:rowOff>9525</xdr:rowOff>
        </xdr:from>
        <xdr:to>
          <xdr:col>2</xdr:col>
          <xdr:colOff>0</xdr:colOff>
          <xdr:row>6</xdr:row>
          <xdr:rowOff>38100</xdr:rowOff>
        </xdr:to>
        <xdr:sp macro="" textlink="">
          <xdr:nvSpPr>
            <xdr:cNvPr id="49292" name="Check Box 140" hidden="1">
              <a:extLst>
                <a:ext uri="{63B3BB69-23CF-44E3-9099-C40C66FF867C}">
                  <a14:compatExt spid="_x0000_s49292"/>
                </a:ext>
                <a:ext uri="{FF2B5EF4-FFF2-40B4-BE49-F238E27FC236}">
                  <a16:creationId xmlns:a16="http://schemas.microsoft.com/office/drawing/2014/main" id="{00000000-0008-0000-2400-00008C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9525</xdr:rowOff>
        </xdr:from>
        <xdr:to>
          <xdr:col>2</xdr:col>
          <xdr:colOff>19050</xdr:colOff>
          <xdr:row>7</xdr:row>
          <xdr:rowOff>38100</xdr:rowOff>
        </xdr:to>
        <xdr:sp macro="" textlink="">
          <xdr:nvSpPr>
            <xdr:cNvPr id="49293" name="Check Box 141" hidden="1">
              <a:extLst>
                <a:ext uri="{63B3BB69-23CF-44E3-9099-C40C66FF867C}">
                  <a14:compatExt spid="_x0000_s49293"/>
                </a:ext>
                <a:ext uri="{FF2B5EF4-FFF2-40B4-BE49-F238E27FC236}">
                  <a16:creationId xmlns:a16="http://schemas.microsoft.com/office/drawing/2014/main" id="{00000000-0008-0000-2400-00008D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</xdr:row>
          <xdr:rowOff>9525</xdr:rowOff>
        </xdr:from>
        <xdr:to>
          <xdr:col>2</xdr:col>
          <xdr:colOff>19050</xdr:colOff>
          <xdr:row>10</xdr:row>
          <xdr:rowOff>38100</xdr:rowOff>
        </xdr:to>
        <xdr:sp macro="" textlink="">
          <xdr:nvSpPr>
            <xdr:cNvPr id="49294" name="Check Box 142" hidden="1">
              <a:extLst>
                <a:ext uri="{63B3BB69-23CF-44E3-9099-C40C66FF867C}">
                  <a14:compatExt spid="_x0000_s49294"/>
                </a:ext>
                <a:ext uri="{FF2B5EF4-FFF2-40B4-BE49-F238E27FC236}">
                  <a16:creationId xmlns:a16="http://schemas.microsoft.com/office/drawing/2014/main" id="{00000000-0008-0000-2400-00008E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9525</xdr:rowOff>
        </xdr:from>
        <xdr:to>
          <xdr:col>2</xdr:col>
          <xdr:colOff>19050</xdr:colOff>
          <xdr:row>7</xdr:row>
          <xdr:rowOff>38100</xdr:rowOff>
        </xdr:to>
        <xdr:sp macro="" textlink="">
          <xdr:nvSpPr>
            <xdr:cNvPr id="49295" name="Check Box 143" hidden="1">
              <a:extLst>
                <a:ext uri="{63B3BB69-23CF-44E3-9099-C40C66FF867C}">
                  <a14:compatExt spid="_x0000_s49295"/>
                </a:ext>
                <a:ext uri="{FF2B5EF4-FFF2-40B4-BE49-F238E27FC236}">
                  <a16:creationId xmlns:a16="http://schemas.microsoft.com/office/drawing/2014/main" id="{00000000-0008-0000-2400-00008F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9525</xdr:rowOff>
        </xdr:from>
        <xdr:to>
          <xdr:col>2</xdr:col>
          <xdr:colOff>19050</xdr:colOff>
          <xdr:row>7</xdr:row>
          <xdr:rowOff>38100</xdr:rowOff>
        </xdr:to>
        <xdr:sp macro="" textlink="">
          <xdr:nvSpPr>
            <xdr:cNvPr id="49296" name="Check Box 144" hidden="1">
              <a:extLst>
                <a:ext uri="{63B3BB69-23CF-44E3-9099-C40C66FF867C}">
                  <a14:compatExt spid="_x0000_s49296"/>
                </a:ext>
                <a:ext uri="{FF2B5EF4-FFF2-40B4-BE49-F238E27FC236}">
                  <a16:creationId xmlns:a16="http://schemas.microsoft.com/office/drawing/2014/main" id="{00000000-0008-0000-2400-000090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</xdr:row>
          <xdr:rowOff>9525</xdr:rowOff>
        </xdr:from>
        <xdr:to>
          <xdr:col>2</xdr:col>
          <xdr:colOff>19050</xdr:colOff>
          <xdr:row>10</xdr:row>
          <xdr:rowOff>38100</xdr:rowOff>
        </xdr:to>
        <xdr:sp macro="" textlink="">
          <xdr:nvSpPr>
            <xdr:cNvPr id="49297" name="Check Box 145" hidden="1">
              <a:extLst>
                <a:ext uri="{63B3BB69-23CF-44E3-9099-C40C66FF867C}">
                  <a14:compatExt spid="_x0000_s49297"/>
                </a:ext>
                <a:ext uri="{FF2B5EF4-FFF2-40B4-BE49-F238E27FC236}">
                  <a16:creationId xmlns:a16="http://schemas.microsoft.com/office/drawing/2014/main" id="{00000000-0008-0000-2400-00009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</xdr:row>
          <xdr:rowOff>9525</xdr:rowOff>
        </xdr:from>
        <xdr:to>
          <xdr:col>2</xdr:col>
          <xdr:colOff>0</xdr:colOff>
          <xdr:row>10</xdr:row>
          <xdr:rowOff>38100</xdr:rowOff>
        </xdr:to>
        <xdr:sp macro="" textlink="">
          <xdr:nvSpPr>
            <xdr:cNvPr id="49298" name="Check Box 146" hidden="1">
              <a:extLst>
                <a:ext uri="{63B3BB69-23CF-44E3-9099-C40C66FF867C}">
                  <a14:compatExt spid="_x0000_s49298"/>
                </a:ext>
                <a:ext uri="{FF2B5EF4-FFF2-40B4-BE49-F238E27FC236}">
                  <a16:creationId xmlns:a16="http://schemas.microsoft.com/office/drawing/2014/main" id="{00000000-0008-0000-2400-00009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9525</xdr:rowOff>
        </xdr:from>
        <xdr:to>
          <xdr:col>2</xdr:col>
          <xdr:colOff>0</xdr:colOff>
          <xdr:row>7</xdr:row>
          <xdr:rowOff>38100</xdr:rowOff>
        </xdr:to>
        <xdr:sp macro="" textlink="">
          <xdr:nvSpPr>
            <xdr:cNvPr id="49299" name="Check Box 147" hidden="1">
              <a:extLst>
                <a:ext uri="{63B3BB69-23CF-44E3-9099-C40C66FF867C}">
                  <a14:compatExt spid="_x0000_s49299"/>
                </a:ext>
                <a:ext uri="{FF2B5EF4-FFF2-40B4-BE49-F238E27FC236}">
                  <a16:creationId xmlns:a16="http://schemas.microsoft.com/office/drawing/2014/main" id="{00000000-0008-0000-2400-00009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8</xdr:row>
          <xdr:rowOff>9525</xdr:rowOff>
        </xdr:from>
        <xdr:to>
          <xdr:col>2</xdr:col>
          <xdr:colOff>19050</xdr:colOff>
          <xdr:row>9</xdr:row>
          <xdr:rowOff>38100</xdr:rowOff>
        </xdr:to>
        <xdr:sp macro="" textlink="">
          <xdr:nvSpPr>
            <xdr:cNvPr id="49300" name="Check Box 148" hidden="1">
              <a:extLst>
                <a:ext uri="{63B3BB69-23CF-44E3-9099-C40C66FF867C}">
                  <a14:compatExt spid="_x0000_s49300"/>
                </a:ext>
                <a:ext uri="{FF2B5EF4-FFF2-40B4-BE49-F238E27FC236}">
                  <a16:creationId xmlns:a16="http://schemas.microsoft.com/office/drawing/2014/main" id="{00000000-0008-0000-2400-00009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8</xdr:row>
          <xdr:rowOff>9525</xdr:rowOff>
        </xdr:from>
        <xdr:to>
          <xdr:col>2</xdr:col>
          <xdr:colOff>19050</xdr:colOff>
          <xdr:row>9</xdr:row>
          <xdr:rowOff>38100</xdr:rowOff>
        </xdr:to>
        <xdr:sp macro="" textlink="">
          <xdr:nvSpPr>
            <xdr:cNvPr id="49301" name="Check Box 149" hidden="1">
              <a:extLst>
                <a:ext uri="{63B3BB69-23CF-44E3-9099-C40C66FF867C}">
                  <a14:compatExt spid="_x0000_s49301"/>
                </a:ext>
                <a:ext uri="{FF2B5EF4-FFF2-40B4-BE49-F238E27FC236}">
                  <a16:creationId xmlns:a16="http://schemas.microsoft.com/office/drawing/2014/main" id="{00000000-0008-0000-2400-000095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8</xdr:row>
          <xdr:rowOff>9525</xdr:rowOff>
        </xdr:from>
        <xdr:to>
          <xdr:col>2</xdr:col>
          <xdr:colOff>0</xdr:colOff>
          <xdr:row>9</xdr:row>
          <xdr:rowOff>38100</xdr:rowOff>
        </xdr:to>
        <xdr:sp macro="" textlink="">
          <xdr:nvSpPr>
            <xdr:cNvPr id="49302" name="Check Box 150" hidden="1">
              <a:extLst>
                <a:ext uri="{63B3BB69-23CF-44E3-9099-C40C66FF867C}">
                  <a14:compatExt spid="_x0000_s49302"/>
                </a:ext>
                <a:ext uri="{FF2B5EF4-FFF2-40B4-BE49-F238E27FC236}">
                  <a16:creationId xmlns:a16="http://schemas.microsoft.com/office/drawing/2014/main" id="{00000000-0008-0000-2400-000096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</xdr:row>
          <xdr:rowOff>9525</xdr:rowOff>
        </xdr:from>
        <xdr:to>
          <xdr:col>2</xdr:col>
          <xdr:colOff>19050</xdr:colOff>
          <xdr:row>8</xdr:row>
          <xdr:rowOff>38100</xdr:rowOff>
        </xdr:to>
        <xdr:sp macro="" textlink="">
          <xdr:nvSpPr>
            <xdr:cNvPr id="49303" name="Check Box 151" hidden="1">
              <a:extLst>
                <a:ext uri="{63B3BB69-23CF-44E3-9099-C40C66FF867C}">
                  <a14:compatExt spid="_x0000_s49303"/>
                </a:ext>
                <a:ext uri="{FF2B5EF4-FFF2-40B4-BE49-F238E27FC236}">
                  <a16:creationId xmlns:a16="http://schemas.microsoft.com/office/drawing/2014/main" id="{00000000-0008-0000-2400-000097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</xdr:row>
          <xdr:rowOff>9525</xdr:rowOff>
        </xdr:from>
        <xdr:to>
          <xdr:col>2</xdr:col>
          <xdr:colOff>19050</xdr:colOff>
          <xdr:row>8</xdr:row>
          <xdr:rowOff>38100</xdr:rowOff>
        </xdr:to>
        <xdr:sp macro="" textlink="">
          <xdr:nvSpPr>
            <xdr:cNvPr id="49304" name="Check Box 152" hidden="1">
              <a:extLst>
                <a:ext uri="{63B3BB69-23CF-44E3-9099-C40C66FF867C}">
                  <a14:compatExt spid="_x0000_s49304"/>
                </a:ext>
                <a:ext uri="{FF2B5EF4-FFF2-40B4-BE49-F238E27FC236}">
                  <a16:creationId xmlns:a16="http://schemas.microsoft.com/office/drawing/2014/main" id="{00000000-0008-0000-2400-000098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</xdr:row>
          <xdr:rowOff>9525</xdr:rowOff>
        </xdr:from>
        <xdr:to>
          <xdr:col>2</xdr:col>
          <xdr:colOff>0</xdr:colOff>
          <xdr:row>8</xdr:row>
          <xdr:rowOff>38100</xdr:rowOff>
        </xdr:to>
        <xdr:sp macro="" textlink="">
          <xdr:nvSpPr>
            <xdr:cNvPr id="49305" name="Check Box 153" hidden="1">
              <a:extLst>
                <a:ext uri="{63B3BB69-23CF-44E3-9099-C40C66FF867C}">
                  <a14:compatExt spid="_x0000_s49305"/>
                </a:ext>
                <a:ext uri="{FF2B5EF4-FFF2-40B4-BE49-F238E27FC236}">
                  <a16:creationId xmlns:a16="http://schemas.microsoft.com/office/drawing/2014/main" id="{00000000-0008-0000-2400-000099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1123950</xdr:colOff>
          <xdr:row>59</xdr:row>
          <xdr:rowOff>133350</xdr:rowOff>
        </xdr:from>
        <xdr:to>
          <xdr:col>9</xdr:col>
          <xdr:colOff>1543050</xdr:colOff>
          <xdr:row>59</xdr:row>
          <xdr:rowOff>352425</xdr:rowOff>
        </xdr:to>
        <xdr:sp macro="" textlink="">
          <xdr:nvSpPr>
            <xdr:cNvPr id="49306" name="Check Box 154" hidden="1">
              <a:extLst>
                <a:ext uri="{63B3BB69-23CF-44E3-9099-C40C66FF867C}">
                  <a14:compatExt spid="_x0000_s49306"/>
                </a:ext>
                <a:ext uri="{FF2B5EF4-FFF2-40B4-BE49-F238E27FC236}">
                  <a16:creationId xmlns:a16="http://schemas.microsoft.com/office/drawing/2014/main" id="{00000000-0008-0000-2400-00009A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1152525</xdr:colOff>
          <xdr:row>59</xdr:row>
          <xdr:rowOff>123825</xdr:rowOff>
        </xdr:from>
        <xdr:to>
          <xdr:col>10</xdr:col>
          <xdr:colOff>1581150</xdr:colOff>
          <xdr:row>59</xdr:row>
          <xdr:rowOff>342900</xdr:rowOff>
        </xdr:to>
        <xdr:sp macro="" textlink="">
          <xdr:nvSpPr>
            <xdr:cNvPr id="49307" name="Check Box 155" hidden="1">
              <a:extLst>
                <a:ext uri="{63B3BB69-23CF-44E3-9099-C40C66FF867C}">
                  <a14:compatExt spid="_x0000_s49307"/>
                </a:ext>
                <a:ext uri="{FF2B5EF4-FFF2-40B4-BE49-F238E27FC236}">
                  <a16:creationId xmlns:a16="http://schemas.microsoft.com/office/drawing/2014/main" id="{00000000-0008-0000-2400-00009B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112</xdr:row>
          <xdr:rowOff>9525</xdr:rowOff>
        </xdr:from>
        <xdr:to>
          <xdr:col>2</xdr:col>
          <xdr:colOff>19050</xdr:colOff>
          <xdr:row>113</xdr:row>
          <xdr:rowOff>38100</xdr:rowOff>
        </xdr:to>
        <xdr:sp macro="" textlink="">
          <xdr:nvSpPr>
            <xdr:cNvPr id="49308" name="Check Box 156" hidden="1">
              <a:extLst>
                <a:ext uri="{63B3BB69-23CF-44E3-9099-C40C66FF867C}">
                  <a14:compatExt spid="_x0000_s49308"/>
                </a:ext>
                <a:ext uri="{FF2B5EF4-FFF2-40B4-BE49-F238E27FC236}">
                  <a16:creationId xmlns:a16="http://schemas.microsoft.com/office/drawing/2014/main" id="{00000000-0008-0000-2400-00009C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113</xdr:row>
          <xdr:rowOff>0</xdr:rowOff>
        </xdr:from>
        <xdr:to>
          <xdr:col>2</xdr:col>
          <xdr:colOff>19050</xdr:colOff>
          <xdr:row>114</xdr:row>
          <xdr:rowOff>28575</xdr:rowOff>
        </xdr:to>
        <xdr:sp macro="" textlink="">
          <xdr:nvSpPr>
            <xdr:cNvPr id="49309" name="Check Box 157" hidden="1">
              <a:extLst>
                <a:ext uri="{63B3BB69-23CF-44E3-9099-C40C66FF867C}">
                  <a14:compatExt spid="_x0000_s49309"/>
                </a:ext>
                <a:ext uri="{FF2B5EF4-FFF2-40B4-BE49-F238E27FC236}">
                  <a16:creationId xmlns:a16="http://schemas.microsoft.com/office/drawing/2014/main" id="{00000000-0008-0000-2400-00009D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113</xdr:row>
          <xdr:rowOff>9525</xdr:rowOff>
        </xdr:from>
        <xdr:to>
          <xdr:col>2</xdr:col>
          <xdr:colOff>19050</xdr:colOff>
          <xdr:row>114</xdr:row>
          <xdr:rowOff>38100</xdr:rowOff>
        </xdr:to>
        <xdr:sp macro="" textlink="">
          <xdr:nvSpPr>
            <xdr:cNvPr id="49310" name="Check Box 158" hidden="1">
              <a:extLst>
                <a:ext uri="{63B3BB69-23CF-44E3-9099-C40C66FF867C}">
                  <a14:compatExt spid="_x0000_s49310"/>
                </a:ext>
                <a:ext uri="{FF2B5EF4-FFF2-40B4-BE49-F238E27FC236}">
                  <a16:creationId xmlns:a16="http://schemas.microsoft.com/office/drawing/2014/main" id="{00000000-0008-0000-2400-00009E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114</xdr:row>
          <xdr:rowOff>9525</xdr:rowOff>
        </xdr:from>
        <xdr:to>
          <xdr:col>2</xdr:col>
          <xdr:colOff>19050</xdr:colOff>
          <xdr:row>115</xdr:row>
          <xdr:rowOff>38100</xdr:rowOff>
        </xdr:to>
        <xdr:sp macro="" textlink="">
          <xdr:nvSpPr>
            <xdr:cNvPr id="49311" name="Check Box 159" hidden="1">
              <a:extLst>
                <a:ext uri="{63B3BB69-23CF-44E3-9099-C40C66FF867C}">
                  <a14:compatExt spid="_x0000_s49311"/>
                </a:ext>
                <a:ext uri="{FF2B5EF4-FFF2-40B4-BE49-F238E27FC236}">
                  <a16:creationId xmlns:a16="http://schemas.microsoft.com/office/drawing/2014/main" id="{00000000-0008-0000-2400-00009F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112</xdr:row>
          <xdr:rowOff>9525</xdr:rowOff>
        </xdr:from>
        <xdr:to>
          <xdr:col>2</xdr:col>
          <xdr:colOff>19050</xdr:colOff>
          <xdr:row>113</xdr:row>
          <xdr:rowOff>38100</xdr:rowOff>
        </xdr:to>
        <xdr:sp macro="" textlink="">
          <xdr:nvSpPr>
            <xdr:cNvPr id="49312" name="Check Box 160" hidden="1">
              <a:extLst>
                <a:ext uri="{63B3BB69-23CF-44E3-9099-C40C66FF867C}">
                  <a14:compatExt spid="_x0000_s49312"/>
                </a:ext>
                <a:ext uri="{FF2B5EF4-FFF2-40B4-BE49-F238E27FC236}">
                  <a16:creationId xmlns:a16="http://schemas.microsoft.com/office/drawing/2014/main" id="{00000000-0008-0000-2400-0000A0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113</xdr:row>
          <xdr:rowOff>0</xdr:rowOff>
        </xdr:from>
        <xdr:to>
          <xdr:col>2</xdr:col>
          <xdr:colOff>19050</xdr:colOff>
          <xdr:row>114</xdr:row>
          <xdr:rowOff>28575</xdr:rowOff>
        </xdr:to>
        <xdr:sp macro="" textlink="">
          <xdr:nvSpPr>
            <xdr:cNvPr id="49313" name="Check Box 161" hidden="1">
              <a:extLst>
                <a:ext uri="{63B3BB69-23CF-44E3-9099-C40C66FF867C}">
                  <a14:compatExt spid="_x0000_s49313"/>
                </a:ext>
                <a:ext uri="{FF2B5EF4-FFF2-40B4-BE49-F238E27FC236}">
                  <a16:creationId xmlns:a16="http://schemas.microsoft.com/office/drawing/2014/main" id="{00000000-0008-0000-2400-0000A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113</xdr:row>
          <xdr:rowOff>0</xdr:rowOff>
        </xdr:from>
        <xdr:to>
          <xdr:col>2</xdr:col>
          <xdr:colOff>19050</xdr:colOff>
          <xdr:row>114</xdr:row>
          <xdr:rowOff>28575</xdr:rowOff>
        </xdr:to>
        <xdr:sp macro="" textlink="">
          <xdr:nvSpPr>
            <xdr:cNvPr id="49314" name="Check Box 162" hidden="1">
              <a:extLst>
                <a:ext uri="{63B3BB69-23CF-44E3-9099-C40C66FF867C}">
                  <a14:compatExt spid="_x0000_s49314"/>
                </a:ext>
                <a:ext uri="{FF2B5EF4-FFF2-40B4-BE49-F238E27FC236}">
                  <a16:creationId xmlns:a16="http://schemas.microsoft.com/office/drawing/2014/main" id="{00000000-0008-0000-2400-0000A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113</xdr:row>
          <xdr:rowOff>9525</xdr:rowOff>
        </xdr:from>
        <xdr:to>
          <xdr:col>2</xdr:col>
          <xdr:colOff>19050</xdr:colOff>
          <xdr:row>114</xdr:row>
          <xdr:rowOff>38100</xdr:rowOff>
        </xdr:to>
        <xdr:sp macro="" textlink="">
          <xdr:nvSpPr>
            <xdr:cNvPr id="49315" name="Check Box 163" hidden="1">
              <a:extLst>
                <a:ext uri="{63B3BB69-23CF-44E3-9099-C40C66FF867C}">
                  <a14:compatExt spid="_x0000_s49315"/>
                </a:ext>
                <a:ext uri="{FF2B5EF4-FFF2-40B4-BE49-F238E27FC236}">
                  <a16:creationId xmlns:a16="http://schemas.microsoft.com/office/drawing/2014/main" id="{00000000-0008-0000-2400-0000A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113</xdr:row>
          <xdr:rowOff>9525</xdr:rowOff>
        </xdr:from>
        <xdr:to>
          <xdr:col>2</xdr:col>
          <xdr:colOff>19050</xdr:colOff>
          <xdr:row>114</xdr:row>
          <xdr:rowOff>38100</xdr:rowOff>
        </xdr:to>
        <xdr:sp macro="" textlink="">
          <xdr:nvSpPr>
            <xdr:cNvPr id="49316" name="Check Box 164" hidden="1">
              <a:extLst>
                <a:ext uri="{63B3BB69-23CF-44E3-9099-C40C66FF867C}">
                  <a14:compatExt spid="_x0000_s49316"/>
                </a:ext>
                <a:ext uri="{FF2B5EF4-FFF2-40B4-BE49-F238E27FC236}">
                  <a16:creationId xmlns:a16="http://schemas.microsoft.com/office/drawing/2014/main" id="{00000000-0008-0000-2400-0000A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112</xdr:row>
          <xdr:rowOff>9525</xdr:rowOff>
        </xdr:from>
        <xdr:to>
          <xdr:col>2</xdr:col>
          <xdr:colOff>19050</xdr:colOff>
          <xdr:row>113</xdr:row>
          <xdr:rowOff>38100</xdr:rowOff>
        </xdr:to>
        <xdr:sp macro="" textlink="">
          <xdr:nvSpPr>
            <xdr:cNvPr id="49317" name="Check Box 165" hidden="1">
              <a:extLst>
                <a:ext uri="{63B3BB69-23CF-44E3-9099-C40C66FF867C}">
                  <a14:compatExt spid="_x0000_s49317"/>
                </a:ext>
                <a:ext uri="{FF2B5EF4-FFF2-40B4-BE49-F238E27FC236}">
                  <a16:creationId xmlns:a16="http://schemas.microsoft.com/office/drawing/2014/main" id="{00000000-0008-0000-2400-0000A5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113</xdr:row>
          <xdr:rowOff>0</xdr:rowOff>
        </xdr:from>
        <xdr:to>
          <xdr:col>2</xdr:col>
          <xdr:colOff>19050</xdr:colOff>
          <xdr:row>114</xdr:row>
          <xdr:rowOff>28575</xdr:rowOff>
        </xdr:to>
        <xdr:sp macro="" textlink="">
          <xdr:nvSpPr>
            <xdr:cNvPr id="49318" name="Check Box 166" hidden="1">
              <a:extLst>
                <a:ext uri="{63B3BB69-23CF-44E3-9099-C40C66FF867C}">
                  <a14:compatExt spid="_x0000_s49318"/>
                </a:ext>
                <a:ext uri="{FF2B5EF4-FFF2-40B4-BE49-F238E27FC236}">
                  <a16:creationId xmlns:a16="http://schemas.microsoft.com/office/drawing/2014/main" id="{00000000-0008-0000-2400-0000A6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114</xdr:row>
          <xdr:rowOff>9525</xdr:rowOff>
        </xdr:from>
        <xdr:to>
          <xdr:col>2</xdr:col>
          <xdr:colOff>19050</xdr:colOff>
          <xdr:row>115</xdr:row>
          <xdr:rowOff>38100</xdr:rowOff>
        </xdr:to>
        <xdr:sp macro="" textlink="">
          <xdr:nvSpPr>
            <xdr:cNvPr id="49319" name="Check Box 167" hidden="1">
              <a:extLst>
                <a:ext uri="{63B3BB69-23CF-44E3-9099-C40C66FF867C}">
                  <a14:compatExt spid="_x0000_s49319"/>
                </a:ext>
                <a:ext uri="{FF2B5EF4-FFF2-40B4-BE49-F238E27FC236}">
                  <a16:creationId xmlns:a16="http://schemas.microsoft.com/office/drawing/2014/main" id="{00000000-0008-0000-2400-0000A7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113</xdr:row>
          <xdr:rowOff>161925</xdr:rowOff>
        </xdr:from>
        <xdr:to>
          <xdr:col>9</xdr:col>
          <xdr:colOff>1466850</xdr:colOff>
          <xdr:row>115</xdr:row>
          <xdr:rowOff>0</xdr:rowOff>
        </xdr:to>
        <xdr:sp macro="" textlink="">
          <xdr:nvSpPr>
            <xdr:cNvPr id="49320" name="Check Box 168" hidden="1">
              <a:extLst>
                <a:ext uri="{63B3BB69-23CF-44E3-9099-C40C66FF867C}">
                  <a14:compatExt spid="_x0000_s49320"/>
                </a:ext>
                <a:ext uri="{FF2B5EF4-FFF2-40B4-BE49-F238E27FC236}">
                  <a16:creationId xmlns:a16="http://schemas.microsoft.com/office/drawing/2014/main" id="{00000000-0008-0000-2400-0000A8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113</xdr:row>
          <xdr:rowOff>161925</xdr:rowOff>
        </xdr:from>
        <xdr:to>
          <xdr:col>10</xdr:col>
          <xdr:colOff>1676400</xdr:colOff>
          <xdr:row>115</xdr:row>
          <xdr:rowOff>0</xdr:rowOff>
        </xdr:to>
        <xdr:sp macro="" textlink="">
          <xdr:nvSpPr>
            <xdr:cNvPr id="49321" name="Check Box 169" hidden="1">
              <a:extLst>
                <a:ext uri="{63B3BB69-23CF-44E3-9099-C40C66FF867C}">
                  <a14:compatExt spid="_x0000_s49321"/>
                </a:ext>
                <a:ext uri="{FF2B5EF4-FFF2-40B4-BE49-F238E27FC236}">
                  <a16:creationId xmlns:a16="http://schemas.microsoft.com/office/drawing/2014/main" id="{00000000-0008-0000-2400-0000A9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814918</xdr:colOff>
      <xdr:row>0</xdr:row>
      <xdr:rowOff>0</xdr:rowOff>
    </xdr:from>
    <xdr:to>
      <xdr:col>11</xdr:col>
      <xdr:colOff>13994</xdr:colOff>
      <xdr:row>1</xdr:row>
      <xdr:rowOff>266106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24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40751" y="0"/>
          <a:ext cx="1008826" cy="50952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881061</xdr:colOff>
      <xdr:row>0</xdr:row>
      <xdr:rowOff>0</xdr:rowOff>
    </xdr:from>
    <xdr:to>
      <xdr:col>11</xdr:col>
      <xdr:colOff>8699</xdr:colOff>
      <xdr:row>2</xdr:row>
      <xdr:rowOff>21367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96061" y="0"/>
          <a:ext cx="1008826" cy="5095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312965</xdr:colOff>
      <xdr:row>0</xdr:row>
      <xdr:rowOff>0</xdr:rowOff>
    </xdr:from>
    <xdr:to>
      <xdr:col>16</xdr:col>
      <xdr:colOff>15504</xdr:colOff>
      <xdr:row>2</xdr:row>
      <xdr:rowOff>6059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61179" y="0"/>
          <a:ext cx="1008826" cy="5095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353785</xdr:colOff>
      <xdr:row>0</xdr:row>
      <xdr:rowOff>0</xdr:rowOff>
    </xdr:from>
    <xdr:to>
      <xdr:col>21</xdr:col>
      <xdr:colOff>1897</xdr:colOff>
      <xdr:row>2</xdr:row>
      <xdr:rowOff>6059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23035" y="0"/>
          <a:ext cx="1008826" cy="5095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603250</xdr:colOff>
      <xdr:row>0</xdr:row>
      <xdr:rowOff>0</xdr:rowOff>
    </xdr:from>
    <xdr:to>
      <xdr:col>20</xdr:col>
      <xdr:colOff>675451</xdr:colOff>
      <xdr:row>2</xdr:row>
      <xdr:rowOff>1523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51500" y="0"/>
          <a:ext cx="1008826" cy="5095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404812</xdr:colOff>
      <xdr:row>0</xdr:row>
      <xdr:rowOff>0</xdr:rowOff>
    </xdr:from>
    <xdr:to>
      <xdr:col>20</xdr:col>
      <xdr:colOff>32513</xdr:colOff>
      <xdr:row>1</xdr:row>
      <xdr:rowOff>211867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30312" y="0"/>
          <a:ext cx="1008826" cy="5095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680357</xdr:colOff>
      <xdr:row>0</xdr:row>
      <xdr:rowOff>0</xdr:rowOff>
    </xdr:from>
    <xdr:to>
      <xdr:col>20</xdr:col>
      <xdr:colOff>1897</xdr:colOff>
      <xdr:row>2</xdr:row>
      <xdr:rowOff>6059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78250" y="0"/>
          <a:ext cx="1008826" cy="5095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258536</xdr:colOff>
      <xdr:row>0</xdr:row>
      <xdr:rowOff>13606</xdr:rowOff>
    </xdr:from>
    <xdr:to>
      <xdr:col>36</xdr:col>
      <xdr:colOff>355684</xdr:colOff>
      <xdr:row>2</xdr:row>
      <xdr:rowOff>87700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35322" y="13606"/>
          <a:ext cx="1008826" cy="5095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APADFS02\areapartilhada\DGLA\DEI\%23Verif.PCIP-RAA-DGLA.DEI.00044.2017\%23%23RAA%20unico\%23Modelo%20RAA_v7_em%20constru&#231;&#227;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.torcato\Documents\Teresa%20Torcato\Teresa%20Torcato\2020\RAA%20Unico\%23Modelo%20RAA_v7_em%20constru&#231;&#227;o%20T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.torcato\Desktop\Some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stão de versões"/>
      <sheetName val="Instruções"/>
      <sheetName val="Atividade"/>
      <sheetName val="Condições Operação"/>
      <sheetName val="G.Recursos-Condições Gerais"/>
      <sheetName val="G.Recursos-Consumos"/>
      <sheetName val="Ar - Condições Gerais"/>
      <sheetName val="Ar - Fontes Pontuais_FF1"/>
      <sheetName val="FF2"/>
      <sheetName val="FF3"/>
      <sheetName val="FF4"/>
      <sheetName val="FF5"/>
      <sheetName val="FF6"/>
      <sheetName val="FF7"/>
      <sheetName val="FF8"/>
      <sheetName val="FF9"/>
      <sheetName val="FF10"/>
      <sheetName val="Ar - Fontes difusas"/>
      <sheetName val="Ar - Biogás"/>
      <sheetName val="Água - C.Gerais"/>
      <sheetName val="Água - Emissões_ED1"/>
      <sheetName val="ED2"/>
      <sheetName val="ED3"/>
      <sheetName val="ED4"/>
      <sheetName val="ED5"/>
      <sheetName val="ED6"/>
      <sheetName val="ED7"/>
      <sheetName val="ED8"/>
      <sheetName val="ED9"/>
      <sheetName val="ED10"/>
      <sheetName val="Ruído"/>
      <sheetName val="Resíduos"/>
      <sheetName val="PDA e MTD"/>
      <sheetName val="Autoavaliação"/>
      <sheetName val="Listagem de Anexos"/>
      <sheetName val="Suporte"/>
      <sheetName val="Destinos "/>
    </sheetNames>
    <sheetDataSet>
      <sheetData sheetId="0"/>
      <sheetData sheetId="1"/>
      <sheetData sheetId="2">
        <row r="3">
          <cell r="I3">
            <v>2018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stão de versões"/>
      <sheetName val="Instruções"/>
      <sheetName val="Atividade"/>
      <sheetName val="Condições Operação"/>
      <sheetName val="G.Recursos-Condições Gerais"/>
      <sheetName val="G.Recursos-Consumos"/>
      <sheetName val="Ar - Condições Gerais"/>
      <sheetName val="Ar - Fontes Pontuais_FF1"/>
      <sheetName val="FF2"/>
      <sheetName val="FF3"/>
      <sheetName val="FF4"/>
      <sheetName val="FF5"/>
      <sheetName val="FF6"/>
      <sheetName val="FF7"/>
      <sheetName val="FF8"/>
      <sheetName val="FF9"/>
      <sheetName val="FF10"/>
      <sheetName val="Ar - Fontes difusas"/>
      <sheetName val="Ar - Biogás"/>
      <sheetName val="Água - C.Gerais"/>
      <sheetName val="Água - Emissões_ED1"/>
      <sheetName val="ED2"/>
      <sheetName val="ED3"/>
      <sheetName val="ED4"/>
      <sheetName val="ED5"/>
      <sheetName val="ED6"/>
      <sheetName val="ED7"/>
      <sheetName val="ED8"/>
      <sheetName val="ED9"/>
      <sheetName val="ED10"/>
      <sheetName val="Ruído"/>
      <sheetName val="Resíduos"/>
      <sheetName val="PDA e MTD"/>
      <sheetName val="Autoavaliação"/>
      <sheetName val="Listagem de Anexos"/>
      <sheetName val="Suporte"/>
      <sheetName val="Destino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ções"/>
      <sheetName val="Atividade"/>
      <sheetName val="Totais Ar"/>
      <sheetName val="PontuaisAr1"/>
      <sheetName val="TotaisÁguaDiretas"/>
      <sheetName val="TotaisÁguaparaETAR"/>
      <sheetName val="Água1"/>
      <sheetName val="EquipamentosConvencionais"/>
      <sheetName val="Suporte"/>
      <sheetName val="Fatores emissão"/>
      <sheetName val="Original"/>
      <sheetName val="Som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I4">
            <v>70.8</v>
          </cell>
        </row>
      </sheetData>
      <sheetData sheetId="10"/>
      <sheetData sheetId="1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2" displayName="Tabela2" ref="A1:H471" totalsRowShown="0" headerRowDxfId="135" tableBorderDxfId="134">
  <autoFilter ref="A1:H471" xr:uid="{00000000-0009-0000-0100-000002000000}"/>
  <sortState xmlns:xlrd2="http://schemas.microsoft.com/office/spreadsheetml/2017/richdata2" ref="A2:H34">
    <sortCondition ref="D1:D471"/>
  </sortState>
  <tableColumns count="8">
    <tableColumn id="1" xr3:uid="{00000000-0010-0000-0000-000001000000}" name="Combustivel" dataDxfId="133"/>
    <tableColumn id="2" xr3:uid="{00000000-0010-0000-0000-000002000000}" name="Tipo Equipamento" dataDxfId="132"/>
    <tableColumn id="3" xr3:uid="{00000000-0010-0000-0000-000003000000}" name="Poluente" dataDxfId="131"/>
    <tableColumn id="4" xr3:uid="{00000000-0010-0000-0000-000004000000}" name="Potencia Maior50" dataDxfId="130"/>
    <tableColumn id="5" xr3:uid="{00000000-0010-0000-0000-000005000000}" name="Potencia Menor50" dataDxfId="129"/>
    <tableColumn id="6" xr3:uid="{00000000-0010-0000-0000-000006000000}" name="Fator Oxidacao" dataDxfId="128"/>
    <tableColumn id="7" xr3:uid="{00000000-0010-0000-0000-000007000000}" name="Fator Emissão" dataDxfId="127"/>
    <tableColumn id="8" xr3:uid="{00000000-0010-0000-0000-000008000000}" name="Unidade Fator" dataDxfId="12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a4" displayName="Tabela4" ref="A507:D518" totalsRowShown="0" headerRowDxfId="125" dataDxfId="124" tableBorderDxfId="123">
  <autoFilter ref="A507:D518" xr:uid="{00000000-0009-0000-0100-000004000000}"/>
  <tableColumns count="4">
    <tableColumn id="1" xr3:uid="{00000000-0010-0000-0100-000001000000}" name="Combustivel" dataDxfId="122"/>
    <tableColumn id="2" xr3:uid="{00000000-0010-0000-0100-000002000000}" name="Fator Oxidacao" dataDxfId="121"/>
    <tableColumn id="3" xr3:uid="{00000000-0010-0000-0100-000003000000}" name="Fator Emissão" dataDxfId="120"/>
    <tableColumn id="4" xr3:uid="{00000000-0010-0000-0100-000004000000}" name="Unidade Fator" dataDxfId="119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ela5" displayName="Tabela5" ref="A492:C504" totalsRowShown="0" headerRowDxfId="118" tableBorderDxfId="117">
  <autoFilter ref="A492:C504" xr:uid="{00000000-0009-0000-0100-000005000000}"/>
  <tableColumns count="3">
    <tableColumn id="1" xr3:uid="{00000000-0010-0000-0200-000001000000}" name="Combustivel" dataDxfId="116"/>
    <tableColumn id="2" xr3:uid="{00000000-0010-0000-0200-000002000000}" name="Tipo Equipamento" dataDxfId="115"/>
    <tableColumn id="3" xr3:uid="{00000000-0010-0000-0200-000003000000}" name="Potencia maior que 50?" dataDxfId="114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ela6" displayName="Tabela6" ref="A477:E488" totalsRowShown="0" headerRowDxfId="113" dataDxfId="112" tableBorderDxfId="111">
  <autoFilter ref="A477:E488" xr:uid="{00000000-0009-0000-0100-000006000000}"/>
  <tableColumns count="5">
    <tableColumn id="1" xr3:uid="{00000000-0010-0000-0300-000001000000}" name="Combustível" dataDxfId="110"/>
    <tableColumn id="2" xr3:uid="{00000000-0010-0000-0300-000002000000}" name="PCI do combustível"/>
    <tableColumn id="3" xr3:uid="{00000000-0010-0000-0300-000003000000}" name="Unidades PCI" dataDxfId="109"/>
    <tableColumn id="4" xr3:uid="{00000000-0010-0000-0300-000004000000}" name="Coeficiente de teor de enxofre" dataDxfId="108"/>
    <tableColumn id="5" xr3:uid="{00000000-0010-0000-0300-000005000000}" name="Coeficiente de retenção de enxofre" dataDxfId="107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Tabela1" displayName="Tabela1" ref="R5:R15" totalsRowShown="0" headerRowDxfId="106" dataDxfId="105">
  <autoFilter ref="R5:R15" xr:uid="{00000000-0009-0000-0100-000001000000}"/>
  <tableColumns count="1">
    <tableColumn id="1" xr3:uid="{00000000-0010-0000-0400-000001000000}" name="Unidades da capacdade instalada" dataDxfId="104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ersonalizado 1">
      <a:majorFont>
        <a:latin typeface="Corbel"/>
        <a:ea typeface=""/>
        <a:cs typeface=""/>
      </a:majorFont>
      <a:minorFont>
        <a:latin typeface="Corbe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4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7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0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61" Type="http://schemas.openxmlformats.org/officeDocument/2006/relationships/ctrlProp" Target="../ctrlProps/ctrlProp158.xml"/><Relationship Id="rId166" Type="http://schemas.openxmlformats.org/officeDocument/2006/relationships/ctrlProp" Target="../ctrlProps/ctrlProp163.xml"/><Relationship Id="rId1" Type="http://schemas.openxmlformats.org/officeDocument/2006/relationships/printerSettings" Target="../printerSettings/printerSettings43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51" Type="http://schemas.openxmlformats.org/officeDocument/2006/relationships/ctrlProp" Target="../ctrlProps/ctrlProp148.xml"/><Relationship Id="rId156" Type="http://schemas.openxmlformats.org/officeDocument/2006/relationships/ctrlProp" Target="../ctrlProps/ctrlProp153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2" Type="http://schemas.openxmlformats.org/officeDocument/2006/relationships/drawing" Target="../drawings/drawing36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3" Type="http://schemas.openxmlformats.org/officeDocument/2006/relationships/vmlDrawing" Target="../drawings/vmlDrawing3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6" Type="http://schemas.openxmlformats.org/officeDocument/2006/relationships/ctrlProp" Target="../ctrlProps/ctrlProp13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W260"/>
  <sheetViews>
    <sheetView topLeftCell="A177" zoomScale="80" zoomScaleNormal="80" zoomScaleSheetLayoutView="80" workbookViewId="0">
      <pane ySplit="1" topLeftCell="A248" activePane="bottomLeft" state="frozen"/>
      <selection activeCell="A177" sqref="A177"/>
      <selection pane="bottomLeft" activeCell="A259" sqref="A259"/>
    </sheetView>
  </sheetViews>
  <sheetFormatPr defaultRowHeight="15" x14ac:dyDescent="0.25"/>
  <cols>
    <col min="1" max="1" width="28.25" customWidth="1"/>
    <col min="5" max="5" width="13.875" customWidth="1"/>
  </cols>
  <sheetData>
    <row r="2" spans="1:12" x14ac:dyDescent="0.25">
      <c r="A2" s="310" t="s">
        <v>2529</v>
      </c>
    </row>
    <row r="3" spans="1:12" x14ac:dyDescent="0.25">
      <c r="A3" s="310"/>
    </row>
    <row r="4" spans="1:12" x14ac:dyDescent="0.25">
      <c r="A4" s="319" t="s">
        <v>2530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</row>
    <row r="5" spans="1:12" x14ac:dyDescent="0.25">
      <c r="A5" s="310"/>
    </row>
    <row r="6" spans="1:12" x14ac:dyDescent="0.25">
      <c r="A6" s="312" t="s">
        <v>2531</v>
      </c>
    </row>
    <row r="8" spans="1:12" x14ac:dyDescent="0.25">
      <c r="A8" s="310"/>
    </row>
    <row r="10" spans="1:12" x14ac:dyDescent="0.25">
      <c r="A10" s="311"/>
    </row>
    <row r="18" spans="1:1" x14ac:dyDescent="0.25">
      <c r="A18" s="312" t="s">
        <v>2532</v>
      </c>
    </row>
    <row r="39" spans="1:12" x14ac:dyDescent="0.25">
      <c r="A39" s="319"/>
      <c r="B39" s="320" t="s">
        <v>2533</v>
      </c>
      <c r="C39" s="320"/>
      <c r="D39" s="320"/>
      <c r="E39" s="320"/>
      <c r="F39" s="320"/>
      <c r="G39" s="320"/>
      <c r="H39" s="320"/>
      <c r="I39" s="320"/>
      <c r="J39" s="320"/>
      <c r="K39" s="320"/>
      <c r="L39" s="320"/>
    </row>
    <row r="40" spans="1:12" x14ac:dyDescent="0.25">
      <c r="B40" s="402" t="s">
        <v>2759</v>
      </c>
    </row>
    <row r="41" spans="1:12" x14ac:dyDescent="0.25">
      <c r="B41" s="312" t="s">
        <v>2534</v>
      </c>
    </row>
    <row r="42" spans="1:12" x14ac:dyDescent="0.25">
      <c r="B42" s="312" t="s">
        <v>2535</v>
      </c>
    </row>
    <row r="45" spans="1:12" x14ac:dyDescent="0.25">
      <c r="B45" s="310"/>
    </row>
    <row r="58" spans="2:16" ht="70.5" customHeight="1" x14ac:dyDescent="0.25">
      <c r="B58" s="529" t="s">
        <v>2549</v>
      </c>
      <c r="C58" s="529"/>
      <c r="D58" s="529"/>
      <c r="E58" s="529"/>
      <c r="F58" s="529"/>
      <c r="G58" s="529"/>
      <c r="H58" s="529"/>
      <c r="I58" s="529"/>
      <c r="J58" s="529"/>
      <c r="K58" s="529"/>
      <c r="L58" s="529"/>
      <c r="M58" s="529"/>
      <c r="N58" s="529"/>
      <c r="O58" s="529"/>
      <c r="P58" s="529"/>
    </row>
    <row r="60" spans="2:16" x14ac:dyDescent="0.25">
      <c r="B60" s="402" t="s">
        <v>2536</v>
      </c>
    </row>
    <row r="61" spans="2:16" x14ac:dyDescent="0.25">
      <c r="B61" s="313" t="s">
        <v>2537</v>
      </c>
    </row>
    <row r="62" spans="2:16" x14ac:dyDescent="0.25">
      <c r="B62" s="313" t="s">
        <v>2538</v>
      </c>
    </row>
    <row r="75" spans="2:2" x14ac:dyDescent="0.25">
      <c r="B75" s="402" t="s">
        <v>2539</v>
      </c>
    </row>
    <row r="76" spans="2:2" x14ac:dyDescent="0.25">
      <c r="B76" s="310" t="s">
        <v>2540</v>
      </c>
    </row>
    <row r="77" spans="2:2" x14ac:dyDescent="0.25">
      <c r="B77" s="314" t="s">
        <v>2541</v>
      </c>
    </row>
    <row r="78" spans="2:2" x14ac:dyDescent="0.25">
      <c r="B78" s="310"/>
    </row>
    <row r="80" spans="2:2" x14ac:dyDescent="0.25">
      <c r="B80" s="310"/>
    </row>
    <row r="101" spans="2:2" x14ac:dyDescent="0.25">
      <c r="B101" s="402" t="s">
        <v>2542</v>
      </c>
    </row>
    <row r="102" spans="2:2" x14ac:dyDescent="0.25">
      <c r="B102" s="310" t="s">
        <v>2543</v>
      </c>
    </row>
    <row r="103" spans="2:2" x14ac:dyDescent="0.25">
      <c r="B103" s="310" t="s">
        <v>2544</v>
      </c>
    </row>
    <row r="105" spans="2:2" x14ac:dyDescent="0.25">
      <c r="B105" s="310"/>
    </row>
    <row r="119" spans="2:17" x14ac:dyDescent="0.25">
      <c r="B119" s="402"/>
    </row>
    <row r="120" spans="2:17" x14ac:dyDescent="0.25">
      <c r="B120" s="402" t="s">
        <v>2545</v>
      </c>
    </row>
    <row r="121" spans="2:17" ht="75" customHeight="1" x14ac:dyDescent="0.25">
      <c r="B121" s="530" t="s">
        <v>2546</v>
      </c>
      <c r="C121" s="530"/>
      <c r="D121" s="530"/>
      <c r="E121" s="530"/>
      <c r="F121" s="530"/>
      <c r="G121" s="530"/>
      <c r="H121" s="530"/>
      <c r="I121" s="530"/>
      <c r="J121" s="530"/>
      <c r="K121" s="530"/>
      <c r="L121" s="530"/>
      <c r="M121" s="530"/>
      <c r="N121" s="530"/>
      <c r="O121" s="530"/>
      <c r="P121" s="530"/>
      <c r="Q121" s="530"/>
    </row>
    <row r="122" spans="2:17" x14ac:dyDescent="0.25">
      <c r="B122" s="310"/>
    </row>
    <row r="123" spans="2:17" x14ac:dyDescent="0.25">
      <c r="B123" s="315" t="s">
        <v>2550</v>
      </c>
    </row>
    <row r="124" spans="2:17" x14ac:dyDescent="0.25">
      <c r="B124" s="315"/>
    </row>
    <row r="126" spans="2:17" x14ac:dyDescent="0.25">
      <c r="B126" s="310"/>
    </row>
    <row r="145" spans="1:12" x14ac:dyDescent="0.25">
      <c r="A145" s="319"/>
      <c r="B145" s="320" t="s">
        <v>2547</v>
      </c>
      <c r="C145" s="320"/>
      <c r="D145" s="320"/>
      <c r="E145" s="320"/>
      <c r="F145" s="320"/>
      <c r="G145" s="320"/>
      <c r="H145" s="320"/>
      <c r="I145" s="320"/>
      <c r="J145" s="320"/>
      <c r="K145" s="320"/>
      <c r="L145" s="320"/>
    </row>
    <row r="146" spans="1:12" x14ac:dyDescent="0.25">
      <c r="B146" s="316" t="s">
        <v>2551</v>
      </c>
    </row>
    <row r="147" spans="1:12" x14ac:dyDescent="0.25">
      <c r="B147" s="314" t="s">
        <v>2548</v>
      </c>
    </row>
    <row r="149" spans="1:12" x14ac:dyDescent="0.25">
      <c r="B149" s="310"/>
    </row>
    <row r="151" spans="1:12" x14ac:dyDescent="0.25">
      <c r="B151" s="317"/>
    </row>
    <row r="152" spans="1:12" x14ac:dyDescent="0.25">
      <c r="B152" s="318"/>
    </row>
    <row r="154" spans="1:12" x14ac:dyDescent="0.25">
      <c r="B154" s="318"/>
    </row>
    <row r="156" spans="1:12" hidden="1" x14ac:dyDescent="0.25"/>
    <row r="157" spans="1:12" hidden="1" x14ac:dyDescent="0.25"/>
    <row r="158" spans="1:12" hidden="1" x14ac:dyDescent="0.25"/>
    <row r="159" spans="1:12" hidden="1" x14ac:dyDescent="0.25"/>
    <row r="160" spans="1:12" hidden="1" x14ac:dyDescent="0.25"/>
    <row r="161" spans="1:21" hidden="1" x14ac:dyDescent="0.25"/>
    <row r="162" spans="1:21" hidden="1" x14ac:dyDescent="0.25"/>
    <row r="163" spans="1:21" hidden="1" x14ac:dyDescent="0.25"/>
    <row r="164" spans="1:21" hidden="1" x14ac:dyDescent="0.25"/>
    <row r="165" spans="1:21" hidden="1" x14ac:dyDescent="0.25"/>
    <row r="166" spans="1:21" hidden="1" x14ac:dyDescent="0.25"/>
    <row r="167" spans="1:21" hidden="1" x14ac:dyDescent="0.25"/>
    <row r="168" spans="1:21" s="221" customFormat="1" hidden="1" x14ac:dyDescent="0.25">
      <c r="A168" s="322"/>
      <c r="B168" s="323" t="s">
        <v>2552</v>
      </c>
      <c r="C168" s="323"/>
      <c r="D168" s="323"/>
      <c r="E168" s="323"/>
      <c r="F168" s="323"/>
      <c r="G168" s="323"/>
      <c r="H168" s="323"/>
      <c r="I168" s="323"/>
      <c r="J168" s="323"/>
      <c r="K168" s="323"/>
      <c r="L168" s="323"/>
    </row>
    <row r="169" spans="1:21" ht="15.75" hidden="1" x14ac:dyDescent="0.25">
      <c r="B169" s="321" t="s">
        <v>2591</v>
      </c>
    </row>
    <row r="170" spans="1:21" ht="40.5" hidden="1" customHeight="1" x14ac:dyDescent="0.25">
      <c r="B170" s="473" t="s">
        <v>2588</v>
      </c>
      <c r="C170" s="473"/>
      <c r="D170" s="473"/>
      <c r="E170" s="473"/>
      <c r="F170" s="473"/>
      <c r="G170" s="473"/>
      <c r="H170" s="473"/>
      <c r="I170" s="473"/>
      <c r="J170" s="473"/>
      <c r="K170" s="473"/>
      <c r="L170" s="473"/>
      <c r="M170" s="473"/>
      <c r="N170" s="473"/>
      <c r="O170" s="473"/>
      <c r="P170" s="473"/>
      <c r="Q170" s="473"/>
      <c r="R170" s="473"/>
      <c r="S170" s="473"/>
      <c r="T170" s="473"/>
      <c r="U170" s="473"/>
    </row>
    <row r="171" spans="1:21" ht="15.75" hidden="1" x14ac:dyDescent="0.25">
      <c r="B171" s="473" t="s">
        <v>2589</v>
      </c>
      <c r="C171" s="473"/>
      <c r="D171" s="473"/>
      <c r="E171" s="473"/>
      <c r="F171" s="473"/>
      <c r="G171" s="473"/>
      <c r="H171" s="473"/>
      <c r="I171" s="473"/>
      <c r="J171" s="473"/>
      <c r="K171" s="473"/>
      <c r="L171" s="473"/>
      <c r="M171" s="473"/>
      <c r="N171" s="473"/>
      <c r="O171" s="473"/>
      <c r="P171" s="473"/>
      <c r="Q171" s="473"/>
      <c r="R171" s="473"/>
      <c r="S171" s="473"/>
      <c r="T171" s="473"/>
      <c r="U171" s="473"/>
    </row>
    <row r="172" spans="1:21" ht="15.75" hidden="1" x14ac:dyDescent="0.25">
      <c r="B172" s="473" t="s">
        <v>2554</v>
      </c>
      <c r="C172" s="473"/>
      <c r="D172" s="473"/>
      <c r="E172" s="473"/>
      <c r="F172" s="473"/>
      <c r="G172" s="473"/>
      <c r="H172" s="473"/>
      <c r="I172" s="473"/>
      <c r="J172" s="473"/>
      <c r="K172" s="473"/>
      <c r="L172" s="473"/>
      <c r="M172" s="473"/>
      <c r="N172" s="473"/>
      <c r="O172" s="473"/>
      <c r="P172" s="473"/>
      <c r="Q172" s="473"/>
      <c r="R172" s="473"/>
      <c r="S172" s="473"/>
      <c r="T172" s="473"/>
      <c r="U172" s="473"/>
    </row>
    <row r="173" spans="1:21" ht="15.75" hidden="1" x14ac:dyDescent="0.25">
      <c r="B173" s="324"/>
      <c r="C173" s="324"/>
      <c r="D173" s="324"/>
      <c r="E173" s="324"/>
      <c r="F173" s="324"/>
      <c r="G173" s="324"/>
      <c r="H173" s="324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  <c r="S173" s="324"/>
      <c r="T173" s="324"/>
      <c r="U173" s="324"/>
    </row>
    <row r="174" spans="1:21" hidden="1" x14ac:dyDescent="0.25">
      <c r="A174" s="322"/>
      <c r="B174" s="323" t="s">
        <v>2555</v>
      </c>
      <c r="C174" s="323"/>
      <c r="D174" s="323"/>
      <c r="E174" s="323"/>
      <c r="F174" s="323"/>
      <c r="G174" s="323"/>
      <c r="H174" s="323"/>
      <c r="I174" s="323"/>
      <c r="J174" s="323"/>
      <c r="K174" s="323"/>
      <c r="L174" s="323"/>
      <c r="M174" s="221"/>
      <c r="N174" s="221"/>
      <c r="O174" s="221"/>
      <c r="P174" s="221"/>
      <c r="Q174" s="221"/>
      <c r="R174" s="221"/>
      <c r="S174" s="221"/>
      <c r="T174" s="221"/>
      <c r="U174" s="221"/>
    </row>
    <row r="175" spans="1:21" ht="15.75" hidden="1" x14ac:dyDescent="0.25">
      <c r="B175" s="473" t="s">
        <v>2590</v>
      </c>
      <c r="C175" s="473"/>
      <c r="D175" s="473"/>
      <c r="E175" s="473"/>
      <c r="F175" s="473"/>
      <c r="G175" s="473"/>
      <c r="H175" s="473"/>
      <c r="I175" s="473"/>
      <c r="J175" s="473"/>
      <c r="K175" s="473"/>
      <c r="L175" s="473"/>
      <c r="M175" s="473"/>
      <c r="N175" s="473"/>
      <c r="O175" s="473"/>
      <c r="P175" s="473"/>
      <c r="Q175" s="473"/>
      <c r="R175" s="473"/>
      <c r="S175" s="473"/>
      <c r="T175" s="473"/>
      <c r="U175" s="473"/>
    </row>
    <row r="176" spans="1:21" ht="15.75" hidden="1" x14ac:dyDescent="0.25">
      <c r="B176" s="473"/>
      <c r="C176" s="473"/>
      <c r="D176" s="473"/>
      <c r="E176" s="473"/>
      <c r="F176" s="473"/>
      <c r="G176" s="473"/>
      <c r="H176" s="473"/>
      <c r="I176" s="473"/>
      <c r="J176" s="473"/>
      <c r="K176" s="473"/>
      <c r="L176" s="473"/>
      <c r="M176" s="473"/>
      <c r="N176" s="473"/>
      <c r="O176" s="473"/>
      <c r="P176" s="473"/>
      <c r="Q176" s="473"/>
      <c r="R176" s="473"/>
      <c r="S176" s="473"/>
      <c r="T176" s="473"/>
      <c r="U176" s="473"/>
    </row>
    <row r="177" spans="1:23" hidden="1" x14ac:dyDescent="0.25"/>
    <row r="178" spans="1:23" s="329" customFormat="1" hidden="1" x14ac:dyDescent="0.25">
      <c r="A178" s="412" t="s">
        <v>2772</v>
      </c>
      <c r="B178" s="323" t="s">
        <v>2617</v>
      </c>
      <c r="C178" s="327"/>
      <c r="D178" s="327"/>
      <c r="E178" s="327"/>
      <c r="F178" s="327"/>
      <c r="G178" s="327"/>
      <c r="H178" s="327"/>
      <c r="I178" s="327"/>
      <c r="J178" s="327"/>
      <c r="K178" s="327"/>
      <c r="L178" s="327"/>
      <c r="M178" s="328"/>
      <c r="N178" s="328"/>
      <c r="O178" s="328"/>
      <c r="P178" s="328"/>
      <c r="Q178" s="328"/>
      <c r="R178" s="328"/>
      <c r="S178" s="328"/>
      <c r="T178" s="328"/>
      <c r="U178" s="328"/>
    </row>
    <row r="179" spans="1:23" ht="24.75" hidden="1" customHeight="1" x14ac:dyDescent="0.25">
      <c r="B179" s="471" t="s">
        <v>2615</v>
      </c>
      <c r="C179" s="473"/>
      <c r="D179" s="473"/>
      <c r="E179" s="473"/>
      <c r="F179" s="473"/>
      <c r="G179" s="473"/>
      <c r="H179" s="473"/>
      <c r="I179" s="473"/>
      <c r="J179" s="473"/>
      <c r="K179" s="473"/>
      <c r="L179" s="473"/>
      <c r="M179" s="473"/>
      <c r="N179" s="473"/>
      <c r="O179" s="473"/>
      <c r="P179" s="473"/>
      <c r="Q179" s="473"/>
      <c r="R179" s="473"/>
      <c r="S179" s="473"/>
      <c r="T179" s="473"/>
      <c r="U179" s="473"/>
    </row>
    <row r="180" spans="1:23" ht="38.25" hidden="1" customHeight="1" x14ac:dyDescent="0.25">
      <c r="B180" s="471" t="s">
        <v>2616</v>
      </c>
      <c r="C180" s="473"/>
      <c r="D180" s="473"/>
      <c r="E180" s="473"/>
      <c r="F180" s="473"/>
      <c r="G180" s="473"/>
      <c r="H180" s="473"/>
      <c r="I180" s="473"/>
      <c r="J180" s="473"/>
      <c r="K180" s="473"/>
      <c r="L180" s="473"/>
      <c r="M180" s="473"/>
      <c r="N180" s="473"/>
      <c r="O180" s="473"/>
      <c r="P180" s="473"/>
      <c r="Q180" s="473"/>
      <c r="R180" s="473"/>
      <c r="S180" s="473"/>
      <c r="T180" s="473"/>
      <c r="U180" s="473"/>
    </row>
    <row r="181" spans="1:23" ht="38.25" hidden="1" customHeight="1" x14ac:dyDescent="0.25">
      <c r="B181" s="471" t="s">
        <v>2765</v>
      </c>
      <c r="C181" s="473"/>
      <c r="D181" s="473"/>
      <c r="E181" s="473"/>
      <c r="F181" s="473"/>
      <c r="G181" s="473"/>
      <c r="H181" s="473"/>
      <c r="I181" s="473"/>
      <c r="J181" s="473"/>
      <c r="K181" s="473"/>
      <c r="L181" s="473"/>
      <c r="M181" s="473"/>
      <c r="N181" s="473"/>
      <c r="O181" s="473"/>
      <c r="P181" s="473"/>
      <c r="Q181" s="473"/>
      <c r="R181" s="473"/>
      <c r="S181" s="473"/>
      <c r="T181" s="473"/>
      <c r="U181" s="473"/>
      <c r="V181" s="471"/>
      <c r="W181" s="473"/>
    </row>
    <row r="182" spans="1:23" ht="54" hidden="1" customHeight="1" x14ac:dyDescent="0.25">
      <c r="B182" s="471" t="s">
        <v>2592</v>
      </c>
      <c r="C182" s="473"/>
      <c r="D182" s="473"/>
      <c r="E182" s="473"/>
      <c r="F182" s="473"/>
      <c r="G182" s="473"/>
      <c r="H182" s="473"/>
      <c r="I182" s="473"/>
      <c r="J182" s="473"/>
      <c r="K182" s="473"/>
      <c r="L182" s="473"/>
      <c r="M182" s="473"/>
      <c r="N182" s="473"/>
      <c r="O182" s="473"/>
      <c r="P182" s="473"/>
      <c r="Q182" s="473"/>
      <c r="R182" s="473"/>
      <c r="S182" s="473"/>
      <c r="T182" s="473"/>
      <c r="U182" s="473"/>
      <c r="V182" s="471"/>
      <c r="W182" s="473"/>
    </row>
    <row r="183" spans="1:23" ht="15.75" hidden="1" x14ac:dyDescent="0.25">
      <c r="B183" s="471" t="s">
        <v>2640</v>
      </c>
      <c r="C183" s="473"/>
      <c r="D183" s="473"/>
      <c r="E183" s="473"/>
      <c r="F183" s="473"/>
      <c r="G183" s="473"/>
      <c r="H183" s="473"/>
      <c r="I183" s="473"/>
      <c r="J183" s="473"/>
      <c r="K183" s="473"/>
      <c r="L183" s="473"/>
      <c r="M183" s="473"/>
      <c r="N183" s="473"/>
      <c r="O183" s="473"/>
      <c r="P183" s="473"/>
      <c r="Q183" s="473"/>
      <c r="R183" s="473"/>
      <c r="S183" s="473"/>
      <c r="T183" s="473"/>
      <c r="U183" s="473"/>
    </row>
    <row r="184" spans="1:23" ht="15.75" hidden="1" x14ac:dyDescent="0.25">
      <c r="B184" s="471" t="s">
        <v>2642</v>
      </c>
      <c r="C184" s="473"/>
      <c r="D184" s="473"/>
      <c r="E184" s="473"/>
      <c r="F184" s="473"/>
      <c r="G184" s="473"/>
      <c r="H184" s="473"/>
      <c r="I184" s="473"/>
      <c r="J184" s="473"/>
      <c r="K184" s="473"/>
      <c r="L184" s="473"/>
      <c r="M184" s="473"/>
      <c r="N184" s="473"/>
      <c r="O184" s="473"/>
      <c r="P184" s="473"/>
      <c r="Q184" s="473"/>
      <c r="R184" s="473"/>
      <c r="S184" s="473"/>
      <c r="T184" s="473"/>
      <c r="U184" s="473"/>
    </row>
    <row r="185" spans="1:23" ht="15.75" hidden="1" x14ac:dyDescent="0.25">
      <c r="B185" s="471" t="s">
        <v>2656</v>
      </c>
      <c r="C185" s="473"/>
      <c r="D185" s="473"/>
      <c r="E185" s="473"/>
      <c r="F185" s="473"/>
      <c r="G185" s="473"/>
      <c r="H185" s="473"/>
      <c r="I185" s="473"/>
      <c r="J185" s="473"/>
      <c r="K185" s="473"/>
      <c r="L185" s="473"/>
      <c r="M185" s="473"/>
      <c r="N185" s="473"/>
      <c r="O185" s="473"/>
      <c r="P185" s="473"/>
      <c r="Q185" s="473"/>
      <c r="R185" s="473"/>
      <c r="S185" s="473"/>
      <c r="T185" s="473"/>
      <c r="U185" s="473"/>
    </row>
    <row r="186" spans="1:23" ht="15.75" hidden="1" x14ac:dyDescent="0.25">
      <c r="B186" s="471" t="s">
        <v>2732</v>
      </c>
      <c r="C186" s="473"/>
      <c r="D186" s="473"/>
      <c r="E186" s="473"/>
      <c r="F186" s="473"/>
      <c r="G186" s="473"/>
      <c r="H186" s="473"/>
      <c r="I186" s="473"/>
      <c r="J186" s="473"/>
      <c r="K186" s="473"/>
      <c r="L186" s="473"/>
      <c r="M186" s="473"/>
      <c r="N186" s="473"/>
      <c r="O186" s="473"/>
      <c r="P186" s="473"/>
      <c r="Q186" s="473"/>
      <c r="R186" s="473"/>
      <c r="S186" s="473"/>
      <c r="T186" s="473"/>
      <c r="U186" s="473"/>
    </row>
    <row r="187" spans="1:23" ht="59.25" hidden="1" customHeight="1" x14ac:dyDescent="0.25">
      <c r="B187" s="471" t="s">
        <v>2600</v>
      </c>
      <c r="C187" s="473"/>
      <c r="D187" s="473"/>
      <c r="E187" s="473"/>
      <c r="F187" s="473"/>
      <c r="G187" s="473"/>
      <c r="H187" s="473"/>
      <c r="I187" s="473"/>
      <c r="J187" s="473"/>
      <c r="K187" s="473"/>
      <c r="L187" s="473"/>
      <c r="M187" s="473"/>
      <c r="N187" s="473"/>
      <c r="O187" s="473"/>
      <c r="P187" s="473"/>
      <c r="Q187" s="473"/>
      <c r="R187" s="473"/>
      <c r="S187" s="473"/>
      <c r="T187" s="473"/>
      <c r="U187" s="473"/>
    </row>
    <row r="188" spans="1:23" ht="1.5" hidden="1" customHeight="1" x14ac:dyDescent="0.25">
      <c r="B188" s="471"/>
      <c r="C188" s="473"/>
      <c r="D188" s="473"/>
      <c r="E188" s="473"/>
      <c r="F188" s="473"/>
      <c r="G188" s="473"/>
      <c r="H188" s="473"/>
      <c r="I188" s="473"/>
      <c r="J188" s="473"/>
      <c r="K188" s="473"/>
      <c r="L188" s="473"/>
      <c r="M188" s="473"/>
      <c r="N188" s="473"/>
      <c r="O188" s="473"/>
      <c r="P188" s="473"/>
      <c r="Q188" s="473"/>
      <c r="R188" s="473"/>
      <c r="S188" s="473"/>
      <c r="T188" s="473"/>
      <c r="U188" s="473"/>
      <c r="V188" s="471"/>
      <c r="W188" s="473"/>
    </row>
    <row r="189" spans="1:23" s="330" customFormat="1" ht="12" hidden="1" x14ac:dyDescent="0.2">
      <c r="B189" s="331"/>
      <c r="C189" s="536" t="s">
        <v>2593</v>
      </c>
      <c r="D189" s="536"/>
      <c r="E189" s="536"/>
      <c r="F189" s="536"/>
      <c r="G189" s="536"/>
      <c r="H189" s="536"/>
      <c r="I189" s="536"/>
      <c r="J189" s="536"/>
      <c r="K189" s="536"/>
      <c r="L189" s="536"/>
      <c r="M189" s="537"/>
      <c r="N189" s="537"/>
      <c r="O189" s="537"/>
      <c r="P189" s="537"/>
      <c r="Q189" s="537"/>
      <c r="R189" s="537"/>
      <c r="S189" s="537"/>
      <c r="T189" s="537"/>
      <c r="U189" s="537"/>
      <c r="V189" s="537"/>
      <c r="W189" s="537"/>
    </row>
    <row r="190" spans="1:23" s="330" customFormat="1" ht="12.75" hidden="1" thickBot="1" x14ac:dyDescent="0.25">
      <c r="B190" s="332"/>
      <c r="C190" s="535"/>
      <c r="D190" s="535"/>
      <c r="E190" s="535"/>
      <c r="F190" s="535"/>
      <c r="G190" s="535"/>
      <c r="H190" s="535"/>
      <c r="I190" s="535"/>
      <c r="J190" s="535"/>
      <c r="K190" s="535"/>
      <c r="L190" s="535"/>
      <c r="M190" s="535"/>
      <c r="N190" s="535"/>
      <c r="O190" s="535"/>
      <c r="P190" s="535"/>
      <c r="Q190" s="535"/>
      <c r="R190" s="535"/>
      <c r="S190" s="535"/>
      <c r="T190" s="535"/>
      <c r="U190" s="535"/>
      <c r="V190" s="535"/>
      <c r="W190" s="535"/>
    </row>
    <row r="191" spans="1:23" s="330" customFormat="1" ht="64.5" hidden="1" customHeight="1" x14ac:dyDescent="0.2">
      <c r="B191" s="508"/>
      <c r="C191" s="514" t="s">
        <v>2594</v>
      </c>
      <c r="D191" s="528" t="s">
        <v>2556</v>
      </c>
      <c r="E191" s="519"/>
      <c r="F191" s="517" t="s">
        <v>2559</v>
      </c>
      <c r="G191" s="518"/>
      <c r="H191" s="519"/>
      <c r="I191" s="517" t="s">
        <v>2561</v>
      </c>
      <c r="J191" s="518"/>
      <c r="K191" s="518"/>
      <c r="L191" s="518"/>
      <c r="M191" s="518"/>
      <c r="N191" s="518"/>
      <c r="O191" s="518"/>
      <c r="P191" s="518"/>
      <c r="Q191" s="518"/>
      <c r="R191" s="518"/>
      <c r="S191" s="518"/>
      <c r="T191" s="518"/>
      <c r="U191" s="518"/>
      <c r="V191" s="518"/>
      <c r="W191" s="519"/>
    </row>
    <row r="192" spans="1:23" s="330" customFormat="1" ht="63.75" hidden="1" customHeight="1" x14ac:dyDescent="0.2">
      <c r="B192" s="508"/>
      <c r="C192" s="515"/>
      <c r="D192" s="482" t="s">
        <v>2557</v>
      </c>
      <c r="E192" s="483"/>
      <c r="F192" s="523" t="s">
        <v>2560</v>
      </c>
      <c r="G192" s="524"/>
      <c r="H192" s="483"/>
      <c r="I192" s="523" t="s">
        <v>2562</v>
      </c>
      <c r="J192" s="524"/>
      <c r="K192" s="524"/>
      <c r="L192" s="524"/>
      <c r="M192" s="524"/>
      <c r="N192" s="524"/>
      <c r="O192" s="524"/>
      <c r="P192" s="524"/>
      <c r="Q192" s="524"/>
      <c r="R192" s="524"/>
      <c r="S192" s="524"/>
      <c r="T192" s="524"/>
      <c r="U192" s="524"/>
      <c r="V192" s="524"/>
      <c r="W192" s="483"/>
    </row>
    <row r="193" spans="1:23" s="330" customFormat="1" ht="63" hidden="1" customHeight="1" thickBot="1" x14ac:dyDescent="0.25">
      <c r="B193" s="508"/>
      <c r="C193" s="516"/>
      <c r="D193" s="534" t="s">
        <v>2558</v>
      </c>
      <c r="E193" s="527"/>
      <c r="F193" s="525"/>
      <c r="G193" s="526"/>
      <c r="H193" s="527"/>
      <c r="I193" s="520"/>
      <c r="J193" s="521"/>
      <c r="K193" s="521"/>
      <c r="L193" s="521"/>
      <c r="M193" s="521"/>
      <c r="N193" s="521"/>
      <c r="O193" s="521"/>
      <c r="P193" s="521"/>
      <c r="Q193" s="521"/>
      <c r="R193" s="521"/>
      <c r="S193" s="521"/>
      <c r="T193" s="521"/>
      <c r="U193" s="521"/>
      <c r="V193" s="521"/>
      <c r="W193" s="522"/>
    </row>
    <row r="194" spans="1:23" s="330" customFormat="1" ht="126" hidden="1" customHeight="1" x14ac:dyDescent="0.2">
      <c r="B194" s="508"/>
      <c r="C194" s="489">
        <v>1</v>
      </c>
      <c r="D194" s="506" t="s">
        <v>2578</v>
      </c>
      <c r="E194" s="507"/>
      <c r="F194" s="497" t="s">
        <v>2595</v>
      </c>
      <c r="G194" s="498"/>
      <c r="H194" s="499"/>
      <c r="I194" s="500" t="s">
        <v>2596</v>
      </c>
      <c r="J194" s="501"/>
      <c r="K194" s="501"/>
      <c r="L194" s="501"/>
      <c r="M194" s="501"/>
      <c r="N194" s="501"/>
      <c r="O194" s="501"/>
      <c r="P194" s="501"/>
      <c r="Q194" s="501"/>
      <c r="R194" s="501"/>
      <c r="S194" s="501"/>
      <c r="T194" s="501"/>
      <c r="U194" s="501"/>
      <c r="V194" s="501"/>
      <c r="W194" s="502"/>
    </row>
    <row r="195" spans="1:23" s="330" customFormat="1" ht="44.25" hidden="1" customHeight="1" x14ac:dyDescent="0.2">
      <c r="B195" s="508"/>
      <c r="C195" s="490"/>
      <c r="D195" s="484" t="s">
        <v>2579</v>
      </c>
      <c r="E195" s="485"/>
      <c r="F195" s="503"/>
      <c r="G195" s="504"/>
      <c r="H195" s="505"/>
      <c r="I195" s="492" t="s">
        <v>2597</v>
      </c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4"/>
    </row>
    <row r="196" spans="1:23" s="330" customFormat="1" ht="48" hidden="1" customHeight="1" x14ac:dyDescent="0.2">
      <c r="B196" s="508"/>
      <c r="C196" s="490"/>
      <c r="D196" s="484" t="s">
        <v>2580</v>
      </c>
      <c r="E196" s="485"/>
      <c r="F196" s="486" t="s">
        <v>2581</v>
      </c>
      <c r="G196" s="487"/>
      <c r="H196" s="488"/>
      <c r="I196" s="492" t="s">
        <v>2598</v>
      </c>
      <c r="J196" s="493"/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4"/>
    </row>
    <row r="197" spans="1:23" s="330" customFormat="1" ht="60" hidden="1" customHeight="1" x14ac:dyDescent="0.2">
      <c r="B197" s="508"/>
      <c r="C197" s="490"/>
      <c r="D197" s="495"/>
      <c r="E197" s="496"/>
      <c r="F197" s="486" t="s">
        <v>2582</v>
      </c>
      <c r="G197" s="487"/>
      <c r="H197" s="488"/>
      <c r="I197" s="492" t="s">
        <v>2599</v>
      </c>
      <c r="J197" s="493"/>
      <c r="K197" s="493"/>
      <c r="L197" s="493"/>
      <c r="M197" s="493"/>
      <c r="N197" s="493"/>
      <c r="O197" s="493"/>
      <c r="P197" s="493"/>
      <c r="Q197" s="493"/>
      <c r="R197" s="493"/>
      <c r="S197" s="493"/>
      <c r="T197" s="493"/>
      <c r="U197" s="493"/>
      <c r="V197" s="493"/>
      <c r="W197" s="494"/>
    </row>
    <row r="198" spans="1:23" s="330" customFormat="1" ht="30.75" hidden="1" customHeight="1" thickBot="1" x14ac:dyDescent="0.25">
      <c r="B198" s="508"/>
      <c r="C198" s="491"/>
      <c r="D198" s="509"/>
      <c r="E198" s="510"/>
      <c r="F198" s="511"/>
      <c r="G198" s="512"/>
      <c r="H198" s="513"/>
      <c r="I198" s="531" t="s">
        <v>2563</v>
      </c>
      <c r="J198" s="532"/>
      <c r="K198" s="532"/>
      <c r="L198" s="532"/>
      <c r="M198" s="532"/>
      <c r="N198" s="532"/>
      <c r="O198" s="532"/>
      <c r="P198" s="532"/>
      <c r="Q198" s="532"/>
      <c r="R198" s="532"/>
      <c r="S198" s="532"/>
      <c r="T198" s="532"/>
      <c r="U198" s="532"/>
      <c r="V198" s="532"/>
      <c r="W198" s="533"/>
    </row>
    <row r="199" spans="1:23" s="330" customFormat="1" ht="20.25" hidden="1" customHeight="1" x14ac:dyDescent="0.2">
      <c r="B199" s="406"/>
      <c r="C199" s="407"/>
      <c r="D199" s="408"/>
      <c r="E199" s="408"/>
      <c r="F199" s="409"/>
      <c r="G199" s="409"/>
      <c r="H199" s="409"/>
      <c r="I199" s="410"/>
      <c r="J199" s="410"/>
      <c r="K199" s="410"/>
      <c r="L199" s="410"/>
      <c r="M199" s="410"/>
      <c r="N199" s="410"/>
      <c r="O199" s="410"/>
      <c r="P199" s="410"/>
      <c r="Q199" s="410"/>
      <c r="R199" s="410"/>
      <c r="S199" s="410"/>
      <c r="T199" s="410"/>
      <c r="U199" s="410"/>
      <c r="V199" s="410"/>
      <c r="W199" s="410"/>
    </row>
    <row r="200" spans="1:23" s="329" customFormat="1" hidden="1" x14ac:dyDescent="0.25">
      <c r="A200" s="412" t="s">
        <v>2773</v>
      </c>
      <c r="B200" s="323" t="s">
        <v>2760</v>
      </c>
      <c r="C200" s="327"/>
      <c r="D200" s="327"/>
      <c r="E200" s="327"/>
      <c r="F200" s="327"/>
      <c r="G200" s="327"/>
      <c r="H200" s="327"/>
      <c r="I200" s="327"/>
      <c r="J200" s="327"/>
      <c r="K200" s="327"/>
      <c r="L200" s="327"/>
      <c r="M200" s="328"/>
      <c r="N200" s="328"/>
      <c r="O200" s="328"/>
      <c r="P200" s="328"/>
      <c r="Q200" s="328"/>
      <c r="R200" s="328"/>
      <c r="S200" s="328"/>
      <c r="T200" s="328"/>
      <c r="U200" s="328"/>
    </row>
    <row r="201" spans="1:23" s="329" customFormat="1" ht="15.75" hidden="1" x14ac:dyDescent="0.25">
      <c r="A201" s="411"/>
      <c r="B201" s="471" t="s">
        <v>2761</v>
      </c>
      <c r="C201" s="473"/>
      <c r="D201" s="473"/>
      <c r="E201" s="473"/>
      <c r="F201" s="473"/>
      <c r="G201" s="473"/>
      <c r="H201" s="473"/>
      <c r="I201" s="473"/>
      <c r="J201" s="473"/>
      <c r="K201" s="473"/>
      <c r="L201" s="473"/>
      <c r="M201" s="473"/>
      <c r="N201" s="473"/>
      <c r="O201" s="473"/>
      <c r="P201" s="473"/>
      <c r="Q201" s="473"/>
      <c r="R201" s="473"/>
      <c r="S201" s="473"/>
      <c r="T201" s="473"/>
      <c r="U201" s="473"/>
    </row>
    <row r="202" spans="1:23" s="329" customFormat="1" hidden="1" x14ac:dyDescent="0.25">
      <c r="A202" s="411"/>
      <c r="B202" s="221"/>
      <c r="C202" s="328"/>
      <c r="D202" s="328"/>
      <c r="E202" s="328"/>
      <c r="F202" s="328"/>
      <c r="G202" s="328"/>
      <c r="H202" s="328"/>
      <c r="I202" s="328"/>
      <c r="J202" s="328"/>
      <c r="K202" s="328"/>
      <c r="L202" s="328"/>
      <c r="M202" s="328"/>
      <c r="N202" s="328"/>
      <c r="O202" s="328"/>
      <c r="P202" s="328"/>
      <c r="Q202" s="328"/>
      <c r="R202" s="328"/>
      <c r="S202" s="328"/>
      <c r="T202" s="328"/>
      <c r="U202" s="328"/>
    </row>
    <row r="203" spans="1:23" s="329" customFormat="1" ht="15.75" hidden="1" x14ac:dyDescent="0.25">
      <c r="A203" s="413" t="s">
        <v>2773</v>
      </c>
      <c r="B203" s="221" t="s">
        <v>2766</v>
      </c>
      <c r="C203" s="471" t="s">
        <v>2767</v>
      </c>
      <c r="D203" s="473"/>
      <c r="E203" s="473"/>
      <c r="F203" s="473"/>
      <c r="G203" s="473"/>
      <c r="H203" s="473"/>
      <c r="I203" s="473"/>
      <c r="J203" s="473"/>
      <c r="K203" s="473"/>
      <c r="L203" s="473"/>
      <c r="M203" s="473"/>
      <c r="N203" s="473"/>
      <c r="O203" s="473"/>
      <c r="P203" s="473"/>
      <c r="Q203" s="473"/>
      <c r="R203" s="473"/>
      <c r="S203" s="473"/>
      <c r="T203" s="473"/>
      <c r="U203" s="473"/>
      <c r="V203" s="473"/>
    </row>
    <row r="204" spans="1:23" ht="24.75" hidden="1" customHeight="1" x14ac:dyDescent="0.25">
      <c r="A204" s="413" t="s">
        <v>2774</v>
      </c>
      <c r="B204" s="221" t="s">
        <v>2768</v>
      </c>
      <c r="C204" s="471" t="s">
        <v>2769</v>
      </c>
      <c r="D204" s="473"/>
      <c r="E204" s="473"/>
      <c r="F204" s="473"/>
      <c r="G204" s="473"/>
      <c r="H204" s="473"/>
      <c r="I204" s="473"/>
      <c r="J204" s="473"/>
      <c r="K204" s="473"/>
      <c r="L204" s="473"/>
      <c r="M204" s="473"/>
      <c r="N204" s="473"/>
      <c r="O204" s="473"/>
      <c r="P204" s="473"/>
      <c r="Q204" s="473"/>
      <c r="R204" s="473"/>
      <c r="S204" s="473"/>
      <c r="T204" s="473"/>
      <c r="U204" s="473"/>
      <c r="V204" s="473"/>
    </row>
    <row r="205" spans="1:23" ht="24.75" hidden="1" customHeight="1" x14ac:dyDescent="0.25">
      <c r="B205" s="221"/>
    </row>
    <row r="206" spans="1:23" s="329" customFormat="1" x14ac:dyDescent="0.25">
      <c r="A206" s="439">
        <v>44242</v>
      </c>
      <c r="B206" s="327" t="s">
        <v>2904</v>
      </c>
      <c r="C206" s="327"/>
      <c r="D206" s="327"/>
      <c r="E206" s="327"/>
      <c r="F206" s="327"/>
      <c r="G206" s="327"/>
      <c r="H206" s="327"/>
      <c r="I206" s="327"/>
      <c r="J206" s="327"/>
      <c r="K206" s="327"/>
      <c r="L206" s="327"/>
      <c r="M206" s="328"/>
      <c r="N206" s="328"/>
      <c r="O206" s="328"/>
      <c r="P206" s="328"/>
      <c r="Q206" s="328"/>
      <c r="R206" s="328"/>
      <c r="S206" s="328"/>
      <c r="T206" s="328"/>
      <c r="U206" s="328"/>
    </row>
    <row r="207" spans="1:23" x14ac:dyDescent="0.25">
      <c r="A207" s="431"/>
    </row>
    <row r="208" spans="1:23" ht="15.75" customHeight="1" x14ac:dyDescent="0.25">
      <c r="A208" s="431"/>
      <c r="B208" s="471" t="s">
        <v>2995</v>
      </c>
      <c r="C208" s="473"/>
      <c r="D208" s="473"/>
      <c r="E208" s="473"/>
      <c r="F208" s="473"/>
      <c r="G208" s="473"/>
      <c r="H208" s="473"/>
      <c r="I208" s="473"/>
      <c r="J208" s="473"/>
      <c r="K208" s="473"/>
      <c r="L208" s="473"/>
      <c r="M208" s="473"/>
      <c r="N208" s="473"/>
      <c r="O208" s="473"/>
      <c r="P208" s="473"/>
      <c r="Q208" s="473"/>
      <c r="R208" s="473"/>
      <c r="S208" s="473"/>
      <c r="T208" s="473"/>
      <c r="U208" s="473"/>
    </row>
    <row r="209" spans="1:21" ht="15.75" x14ac:dyDescent="0.25">
      <c r="B209" s="333"/>
    </row>
    <row r="210" spans="1:21" ht="15.75" x14ac:dyDescent="0.25">
      <c r="A210" s="441"/>
      <c r="B210" s="471" t="s">
        <v>2778</v>
      </c>
      <c r="C210" s="473"/>
      <c r="D210" s="473"/>
      <c r="E210" s="473"/>
      <c r="F210" s="473"/>
      <c r="G210" s="473"/>
      <c r="H210" s="473"/>
      <c r="I210" s="473"/>
      <c r="J210" s="473"/>
      <c r="K210" s="473"/>
      <c r="L210" s="473"/>
      <c r="M210" s="473"/>
      <c r="N210" s="473"/>
      <c r="O210" s="473"/>
      <c r="P210" s="473"/>
      <c r="Q210" s="473"/>
      <c r="R210" s="473"/>
      <c r="S210" s="473"/>
      <c r="T210" s="473"/>
      <c r="U210" s="473"/>
    </row>
    <row r="211" spans="1:21" x14ac:dyDescent="0.25">
      <c r="L211" s="420"/>
    </row>
    <row r="212" spans="1:21" ht="15.75" customHeight="1" x14ac:dyDescent="0.25">
      <c r="B212" s="471" t="s">
        <v>2777</v>
      </c>
      <c r="C212" s="473"/>
      <c r="D212" s="473"/>
      <c r="E212" s="473"/>
      <c r="F212" s="473"/>
      <c r="G212" s="473"/>
      <c r="H212" s="473"/>
      <c r="I212" s="473"/>
      <c r="J212" s="473"/>
      <c r="K212" s="473"/>
      <c r="L212" s="473"/>
      <c r="M212" s="473"/>
      <c r="N212" s="473"/>
      <c r="O212" s="473"/>
      <c r="P212" s="473"/>
      <c r="Q212" s="473"/>
      <c r="R212" s="473"/>
      <c r="S212" s="473"/>
      <c r="T212" s="473"/>
      <c r="U212" s="473"/>
    </row>
    <row r="213" spans="1:21" ht="15.75" customHeight="1" x14ac:dyDescent="0.25">
      <c r="B213" s="415"/>
      <c r="C213" s="324"/>
      <c r="D213" s="324"/>
      <c r="E213" s="324"/>
      <c r="F213" s="324"/>
      <c r="G213" s="324"/>
      <c r="H213" s="324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  <c r="S213" s="324"/>
      <c r="T213" s="324"/>
      <c r="U213" s="324"/>
    </row>
    <row r="214" spans="1:21" ht="15.75" customHeight="1" x14ac:dyDescent="0.25">
      <c r="A214" s="440"/>
      <c r="B214" s="471" t="s">
        <v>2996</v>
      </c>
      <c r="C214" s="473" t="s">
        <v>2771</v>
      </c>
      <c r="D214" s="473"/>
      <c r="E214" s="473"/>
      <c r="F214" s="473"/>
      <c r="G214" s="473"/>
      <c r="H214" s="473"/>
      <c r="I214" s="473"/>
      <c r="J214" s="473"/>
      <c r="K214" s="473"/>
      <c r="L214" s="473"/>
      <c r="M214" s="473"/>
      <c r="N214" s="473"/>
      <c r="O214" s="473"/>
      <c r="P214" s="473"/>
      <c r="Q214" s="473"/>
      <c r="R214" s="473"/>
      <c r="S214" s="473"/>
      <c r="T214" s="473"/>
      <c r="U214" s="473"/>
    </row>
    <row r="216" spans="1:21" ht="64.5" customHeight="1" x14ac:dyDescent="0.25">
      <c r="C216" s="474" t="s">
        <v>8</v>
      </c>
      <c r="D216" s="475" t="s">
        <v>2738</v>
      </c>
      <c r="E216" s="477" t="s">
        <v>52</v>
      </c>
      <c r="F216" s="475" t="s">
        <v>2734</v>
      </c>
      <c r="G216" s="479" t="s">
        <v>2779</v>
      </c>
      <c r="H216" s="480"/>
      <c r="I216" s="480"/>
      <c r="J216" s="480"/>
      <c r="K216" s="480"/>
      <c r="L216" s="480"/>
      <c r="M216" s="480"/>
      <c r="N216" s="480"/>
      <c r="O216" s="480"/>
      <c r="P216" s="480"/>
      <c r="Q216" s="480"/>
      <c r="R216" s="481"/>
    </row>
    <row r="217" spans="1:21" x14ac:dyDescent="0.25">
      <c r="C217" s="474"/>
      <c r="D217" s="476"/>
      <c r="E217" s="478"/>
      <c r="F217" s="476"/>
      <c r="G217" s="95" t="s">
        <v>28</v>
      </c>
      <c r="H217" s="95" t="s">
        <v>29</v>
      </c>
      <c r="I217" s="95" t="s">
        <v>30</v>
      </c>
      <c r="J217" s="95" t="s">
        <v>31</v>
      </c>
      <c r="K217" s="95" t="s">
        <v>32</v>
      </c>
      <c r="L217" s="95" t="s">
        <v>33</v>
      </c>
      <c r="M217" s="95" t="s">
        <v>34</v>
      </c>
      <c r="N217" s="95" t="s">
        <v>35</v>
      </c>
      <c r="O217" s="95" t="s">
        <v>36</v>
      </c>
      <c r="P217" s="95" t="s">
        <v>37</v>
      </c>
      <c r="Q217" s="95" t="s">
        <v>38</v>
      </c>
      <c r="R217" s="95" t="s">
        <v>39</v>
      </c>
    </row>
    <row r="219" spans="1:21" ht="15.75" x14ac:dyDescent="0.25">
      <c r="B219" s="471" t="s">
        <v>2890</v>
      </c>
      <c r="C219" s="473"/>
      <c r="D219" s="473"/>
      <c r="E219" s="473"/>
      <c r="F219" s="473"/>
      <c r="G219" s="473"/>
      <c r="H219" s="473"/>
      <c r="I219" s="473"/>
      <c r="J219" s="473"/>
      <c r="K219" s="473"/>
      <c r="L219" s="473"/>
      <c r="M219" s="473"/>
      <c r="N219" s="473"/>
      <c r="O219" s="473"/>
      <c r="P219" s="473"/>
      <c r="Q219" s="473"/>
      <c r="R219" s="473"/>
      <c r="S219" s="473"/>
      <c r="T219" s="473"/>
      <c r="U219" s="473"/>
    </row>
    <row r="220" spans="1:21" ht="15.75" x14ac:dyDescent="0.25">
      <c r="B220" s="415"/>
      <c r="C220" s="324"/>
      <c r="D220" s="324"/>
      <c r="E220" s="324"/>
      <c r="F220" s="324"/>
      <c r="G220" s="324"/>
      <c r="H220" s="324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  <c r="S220" s="324"/>
      <c r="T220" s="324"/>
      <c r="U220" s="324"/>
    </row>
    <row r="221" spans="1:21" ht="15.75" x14ac:dyDescent="0.25">
      <c r="B221" s="471" t="s">
        <v>2916</v>
      </c>
      <c r="C221" s="473"/>
      <c r="D221" s="473"/>
      <c r="E221" s="473"/>
      <c r="F221" s="473"/>
      <c r="G221" s="473"/>
      <c r="H221" s="473"/>
      <c r="I221" s="473"/>
      <c r="J221" s="473"/>
      <c r="K221" s="473"/>
      <c r="L221" s="473"/>
      <c r="M221" s="473"/>
      <c r="N221" s="473"/>
      <c r="O221" s="473"/>
      <c r="P221" s="473"/>
      <c r="Q221" s="473"/>
      <c r="R221" s="473"/>
      <c r="S221" s="473"/>
      <c r="T221" s="473"/>
      <c r="U221" s="473"/>
    </row>
    <row r="222" spans="1:21" ht="15.75" x14ac:dyDescent="0.25">
      <c r="B222" s="415"/>
      <c r="C222" s="324"/>
      <c r="D222" s="324"/>
      <c r="E222" s="324"/>
      <c r="F222" s="324"/>
      <c r="G222" s="324"/>
      <c r="H222" s="324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  <c r="S222" s="324"/>
      <c r="T222" s="324"/>
      <c r="U222" s="324"/>
    </row>
    <row r="223" spans="1:21" ht="15.75" x14ac:dyDescent="0.25">
      <c r="B223" s="471" t="s">
        <v>2903</v>
      </c>
      <c r="C223" s="473"/>
      <c r="D223" s="473"/>
      <c r="E223" s="473"/>
      <c r="F223" s="473"/>
      <c r="G223" s="473"/>
      <c r="H223" s="473"/>
      <c r="I223" s="473"/>
      <c r="J223" s="473"/>
      <c r="K223" s="473"/>
      <c r="L223" s="473"/>
      <c r="M223" s="473"/>
      <c r="N223" s="473"/>
      <c r="O223" s="473"/>
      <c r="P223" s="473"/>
      <c r="Q223" s="473"/>
      <c r="R223" s="473"/>
      <c r="S223" s="473"/>
      <c r="T223" s="473"/>
      <c r="U223" s="473"/>
    </row>
    <row r="225" spans="1:21" ht="15.75" x14ac:dyDescent="0.25">
      <c r="B225" s="471" t="s">
        <v>2974</v>
      </c>
      <c r="C225" s="473"/>
      <c r="D225" s="473"/>
      <c r="E225" s="473"/>
      <c r="F225" s="473"/>
      <c r="G225" s="473"/>
      <c r="H225" s="473"/>
      <c r="I225" s="473"/>
      <c r="J225" s="473"/>
      <c r="K225" s="473"/>
      <c r="L225" s="473"/>
      <c r="M225" s="473"/>
      <c r="N225" s="473"/>
      <c r="O225" s="473"/>
      <c r="P225" s="473"/>
      <c r="Q225" s="473"/>
      <c r="R225" s="473"/>
      <c r="S225" s="473"/>
      <c r="T225" s="473"/>
      <c r="U225" s="473"/>
    </row>
    <row r="226" spans="1:21" ht="15.75" x14ac:dyDescent="0.25">
      <c r="B226" s="415"/>
      <c r="C226" s="324"/>
      <c r="D226" s="324"/>
      <c r="E226" s="324"/>
      <c r="F226" s="324"/>
      <c r="G226" s="324"/>
      <c r="H226" s="324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  <c r="S226" s="324"/>
      <c r="T226" s="324"/>
      <c r="U226" s="324"/>
    </row>
    <row r="227" spans="1:21" ht="15.75" x14ac:dyDescent="0.25">
      <c r="B227" s="471" t="s">
        <v>2994</v>
      </c>
      <c r="C227" s="473"/>
      <c r="D227" s="473"/>
      <c r="E227" s="473"/>
      <c r="F227" s="473"/>
      <c r="G227" s="473"/>
      <c r="H227" s="473"/>
      <c r="I227" s="473"/>
      <c r="J227" s="473"/>
      <c r="K227" s="473"/>
      <c r="L227" s="473"/>
      <c r="M227" s="473"/>
      <c r="N227" s="473"/>
      <c r="O227" s="473"/>
      <c r="P227" s="473"/>
      <c r="Q227" s="473"/>
      <c r="R227" s="473"/>
      <c r="S227" s="473"/>
      <c r="T227" s="473"/>
      <c r="U227" s="473"/>
    </row>
    <row r="228" spans="1:21" ht="15.75" x14ac:dyDescent="0.25">
      <c r="B228" s="415"/>
      <c r="C228" s="324"/>
      <c r="D228" s="324"/>
      <c r="E228" s="324"/>
      <c r="F228" s="324"/>
      <c r="G228" s="324"/>
      <c r="H228" s="324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  <c r="S228" s="324"/>
      <c r="T228" s="324"/>
      <c r="U228" s="324"/>
    </row>
    <row r="229" spans="1:21" x14ac:dyDescent="0.25">
      <c r="A229" s="439">
        <v>44250</v>
      </c>
      <c r="B229" s="327" t="s">
        <v>2997</v>
      </c>
      <c r="C229" s="327"/>
      <c r="D229" s="327"/>
      <c r="E229" s="327"/>
      <c r="F229" s="327"/>
      <c r="G229" s="327"/>
      <c r="H229" s="327"/>
      <c r="I229" s="327"/>
      <c r="J229" s="327"/>
      <c r="K229" s="327"/>
      <c r="L229" s="327"/>
    </row>
    <row r="230" spans="1:21" hidden="1" x14ac:dyDescent="0.25">
      <c r="A230" s="414" t="s">
        <v>2775</v>
      </c>
      <c r="B230" s="326" t="s">
        <v>2999</v>
      </c>
      <c r="C230" s="327"/>
      <c r="D230" s="327"/>
      <c r="E230" s="327"/>
      <c r="F230" s="327"/>
      <c r="G230" s="327"/>
      <c r="H230" s="327"/>
      <c r="I230" s="327"/>
      <c r="J230" s="327"/>
      <c r="K230" s="327"/>
      <c r="L230" s="327"/>
    </row>
    <row r="231" spans="1:21" hidden="1" x14ac:dyDescent="0.25"/>
    <row r="232" spans="1:21" hidden="1" x14ac:dyDescent="0.25"/>
    <row r="233" spans="1:21" ht="71.25" hidden="1" customHeight="1" x14ac:dyDescent="0.25">
      <c r="A233" s="430"/>
      <c r="B233" s="472" t="s">
        <v>2973</v>
      </c>
      <c r="C233" s="472"/>
      <c r="D233" s="472"/>
      <c r="E233" s="472"/>
      <c r="F233" s="472"/>
      <c r="G233" s="472"/>
      <c r="H233" s="472"/>
      <c r="I233" s="472"/>
      <c r="J233" s="472"/>
      <c r="K233" s="472"/>
      <c r="L233" s="472"/>
      <c r="M233" s="472"/>
      <c r="N233" s="472"/>
      <c r="O233" s="472"/>
      <c r="P233" s="472"/>
      <c r="Q233" s="472"/>
      <c r="R233" s="472"/>
      <c r="S233" s="472"/>
    </row>
    <row r="234" spans="1:21" ht="15" hidden="1" customHeight="1" x14ac:dyDescent="0.25">
      <c r="A234" s="427"/>
      <c r="B234" s="428" t="s">
        <v>691</v>
      </c>
    </row>
    <row r="235" spans="1:21" x14ac:dyDescent="0.25">
      <c r="A235" s="426"/>
    </row>
    <row r="236" spans="1:21" ht="15.75" customHeight="1" x14ac:dyDescent="0.25">
      <c r="A236" s="426"/>
      <c r="B236" s="471" t="s">
        <v>2998</v>
      </c>
      <c r="C236" s="471"/>
      <c r="D236" s="471"/>
      <c r="E236" s="471"/>
      <c r="F236" s="471"/>
      <c r="G236" s="471"/>
      <c r="H236" s="471"/>
      <c r="I236" s="471"/>
      <c r="J236" s="471"/>
      <c r="K236" s="471"/>
      <c r="L236" s="471"/>
      <c r="M236" s="471"/>
      <c r="N236" s="471"/>
      <c r="O236" s="471"/>
      <c r="P236" s="471"/>
      <c r="Q236" s="471"/>
      <c r="R236" s="471"/>
      <c r="S236" s="471"/>
      <c r="T236" s="471"/>
      <c r="U236" s="471"/>
    </row>
    <row r="237" spans="1:21" x14ac:dyDescent="0.25">
      <c r="A237" s="426"/>
    </row>
    <row r="238" spans="1:21" x14ac:dyDescent="0.25">
      <c r="A238" s="439">
        <v>44284</v>
      </c>
      <c r="B238" s="327" t="s">
        <v>3001</v>
      </c>
      <c r="C238" s="327"/>
      <c r="D238" s="327"/>
      <c r="E238" s="327"/>
      <c r="F238" s="327"/>
      <c r="G238" s="327"/>
      <c r="H238" s="327"/>
      <c r="I238" s="327"/>
      <c r="J238" s="327"/>
      <c r="K238" s="327"/>
      <c r="L238" s="327"/>
    </row>
    <row r="239" spans="1:21" hidden="1" x14ac:dyDescent="0.25">
      <c r="A239" s="414" t="s">
        <v>2775</v>
      </c>
      <c r="B239" s="326" t="s">
        <v>2999</v>
      </c>
      <c r="C239" s="327"/>
      <c r="D239" s="327"/>
      <c r="E239" s="327"/>
      <c r="F239" s="327"/>
      <c r="G239" s="327"/>
      <c r="H239" s="327"/>
      <c r="I239" s="327"/>
      <c r="J239" s="327"/>
      <c r="K239" s="327"/>
      <c r="L239" s="327"/>
    </row>
    <row r="240" spans="1:21" hidden="1" x14ac:dyDescent="0.25"/>
    <row r="241" spans="1:21" hidden="1" x14ac:dyDescent="0.25"/>
    <row r="242" spans="1:21" ht="71.25" hidden="1" customHeight="1" x14ac:dyDescent="0.25">
      <c r="A242" s="430"/>
      <c r="B242" s="472" t="s">
        <v>2973</v>
      </c>
      <c r="C242" s="472"/>
      <c r="D242" s="472"/>
      <c r="E242" s="472"/>
      <c r="F242" s="472"/>
      <c r="G242" s="472"/>
      <c r="H242" s="472"/>
      <c r="I242" s="472"/>
      <c r="J242" s="472"/>
      <c r="K242" s="472"/>
      <c r="L242" s="472"/>
      <c r="M242" s="472"/>
      <c r="N242" s="472"/>
      <c r="O242" s="472"/>
      <c r="P242" s="472"/>
      <c r="Q242" s="472"/>
      <c r="R242" s="472"/>
      <c r="S242" s="472"/>
    </row>
    <row r="243" spans="1:21" ht="15" hidden="1" customHeight="1" x14ac:dyDescent="0.25">
      <c r="A243" s="427"/>
      <c r="B243" s="428" t="s">
        <v>691</v>
      </c>
    </row>
    <row r="244" spans="1:21" x14ac:dyDescent="0.25">
      <c r="A244" s="426"/>
    </row>
    <row r="245" spans="1:21" ht="15.75" customHeight="1" x14ac:dyDescent="0.25">
      <c r="A245" s="426"/>
      <c r="B245" s="471" t="s">
        <v>3000</v>
      </c>
      <c r="C245" s="471"/>
      <c r="D245" s="471"/>
      <c r="E245" s="471"/>
      <c r="F245" s="471"/>
      <c r="G245" s="471"/>
      <c r="H245" s="471"/>
      <c r="I245" s="471"/>
      <c r="J245" s="471"/>
      <c r="K245" s="471"/>
      <c r="L245" s="471"/>
      <c r="M245" s="471"/>
      <c r="N245" s="471"/>
      <c r="O245" s="471"/>
      <c r="P245" s="471"/>
      <c r="Q245" s="471"/>
      <c r="R245" s="471"/>
      <c r="S245" s="471"/>
      <c r="T245" s="471"/>
      <c r="U245" s="471"/>
    </row>
    <row r="247" spans="1:21" x14ac:dyDescent="0.25">
      <c r="A247" s="439">
        <v>44540</v>
      </c>
      <c r="B247" s="327" t="s">
        <v>3128</v>
      </c>
      <c r="C247" s="327"/>
      <c r="D247" s="327"/>
      <c r="E247" s="327"/>
      <c r="F247" s="327"/>
      <c r="G247" s="327"/>
      <c r="H247" s="327"/>
      <c r="I247" s="327"/>
      <c r="J247" s="327"/>
      <c r="K247" s="327"/>
      <c r="L247" s="327"/>
    </row>
    <row r="248" spans="1:21" ht="15" customHeight="1" x14ac:dyDescent="0.25">
      <c r="B248" s="471" t="s">
        <v>3006</v>
      </c>
      <c r="C248" s="471"/>
      <c r="D248" s="471"/>
      <c r="E248" s="471"/>
      <c r="F248" s="471"/>
      <c r="G248" s="471"/>
      <c r="H248" s="471"/>
      <c r="I248" s="471"/>
      <c r="J248" s="471"/>
      <c r="K248" s="471"/>
      <c r="L248" s="471"/>
      <c r="M248" s="471"/>
      <c r="N248" s="471"/>
      <c r="O248" s="471"/>
      <c r="P248" s="471"/>
      <c r="Q248" s="471"/>
      <c r="R248" s="471"/>
      <c r="S248" s="471"/>
      <c r="T248" s="471"/>
      <c r="U248" s="471"/>
    </row>
    <row r="249" spans="1:21" ht="15" customHeight="1" x14ac:dyDescent="0.25">
      <c r="B249" s="471" t="s">
        <v>3007</v>
      </c>
      <c r="C249" s="471"/>
      <c r="D249" s="471"/>
      <c r="E249" s="471"/>
      <c r="F249" s="471"/>
      <c r="G249" s="471"/>
      <c r="H249" s="471"/>
      <c r="I249" s="471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  <c r="T249" s="471"/>
      <c r="U249" s="471"/>
    </row>
    <row r="250" spans="1:21" ht="15" customHeight="1" x14ac:dyDescent="0.25">
      <c r="B250" s="471" t="s">
        <v>3112</v>
      </c>
      <c r="C250" s="471"/>
      <c r="D250" s="471"/>
      <c r="E250" s="471"/>
      <c r="F250" s="471"/>
      <c r="G250" s="471"/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  <c r="T250" s="471"/>
      <c r="U250" s="471"/>
    </row>
    <row r="252" spans="1:21" x14ac:dyDescent="0.25">
      <c r="A252" s="439">
        <v>44683</v>
      </c>
      <c r="B252" s="327" t="s">
        <v>3138</v>
      </c>
      <c r="C252" s="327"/>
      <c r="D252" s="327"/>
      <c r="E252" s="327"/>
      <c r="F252" s="327"/>
      <c r="G252" s="327"/>
      <c r="H252" s="327"/>
      <c r="I252" s="327"/>
      <c r="J252" s="327"/>
      <c r="K252" s="327"/>
      <c r="L252" s="327"/>
    </row>
    <row r="253" spans="1:21" x14ac:dyDescent="0.25">
      <c r="B253" s="471" t="s">
        <v>3139</v>
      </c>
      <c r="C253" s="471"/>
      <c r="D253" s="471"/>
      <c r="E253" s="471"/>
      <c r="F253" s="471"/>
      <c r="G253" s="471"/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  <c r="T253" s="471"/>
      <c r="U253" s="471"/>
    </row>
    <row r="254" spans="1:21" x14ac:dyDescent="0.25">
      <c r="B254" s="471" t="s">
        <v>3140</v>
      </c>
      <c r="C254" s="471"/>
      <c r="D254" s="471"/>
      <c r="E254" s="471"/>
      <c r="F254" s="471"/>
      <c r="G254" s="471"/>
      <c r="H254" s="471"/>
      <c r="I254" s="471"/>
      <c r="J254" s="471"/>
      <c r="K254" s="471"/>
      <c r="L254" s="471"/>
      <c r="M254" s="471"/>
      <c r="N254" s="471"/>
      <c r="O254" s="471"/>
      <c r="P254" s="471"/>
      <c r="Q254" s="471"/>
      <c r="R254" s="471"/>
      <c r="S254" s="471"/>
      <c r="T254" s="471"/>
      <c r="U254" s="471"/>
    </row>
    <row r="256" spans="1:21" x14ac:dyDescent="0.25">
      <c r="A256" s="439">
        <v>45749</v>
      </c>
      <c r="B256" s="327" t="s">
        <v>3143</v>
      </c>
      <c r="C256" s="327"/>
      <c r="D256" s="327"/>
      <c r="E256" s="327"/>
      <c r="F256" s="327"/>
      <c r="G256" s="327"/>
      <c r="H256" s="327"/>
      <c r="I256" s="327"/>
      <c r="J256" s="327"/>
      <c r="K256" s="327"/>
      <c r="L256" s="327"/>
    </row>
    <row r="257" spans="1:21" x14ac:dyDescent="0.25">
      <c r="B257" s="471" t="s">
        <v>3144</v>
      </c>
      <c r="C257" s="471"/>
      <c r="D257" s="471"/>
      <c r="E257" s="471"/>
      <c r="F257" s="471"/>
      <c r="G257" s="471"/>
      <c r="H257" s="471"/>
      <c r="I257" s="471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  <c r="T257" s="471"/>
      <c r="U257" s="471"/>
    </row>
    <row r="259" spans="1:21" x14ac:dyDescent="0.25">
      <c r="A259" s="439" t="s">
        <v>3008</v>
      </c>
      <c r="B259" s="327" t="s">
        <v>3145</v>
      </c>
      <c r="C259" s="327"/>
      <c r="D259" s="327"/>
      <c r="E259" s="327"/>
      <c r="F259" s="327"/>
      <c r="G259" s="327"/>
      <c r="H259" s="327"/>
      <c r="I259" s="327"/>
      <c r="J259" s="327"/>
      <c r="K259" s="327"/>
      <c r="L259" s="327"/>
    </row>
    <row r="260" spans="1:21" x14ac:dyDescent="0.25">
      <c r="B260" s="471" t="s">
        <v>3146</v>
      </c>
      <c r="C260" s="471"/>
      <c r="D260" s="471"/>
      <c r="E260" s="471"/>
      <c r="F260" s="471"/>
      <c r="G260" s="471"/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  <c r="T260" s="471"/>
      <c r="U260" s="471"/>
    </row>
  </sheetData>
  <sheetProtection algorithmName="SHA-512" hashValue="OIhI7+Vv2g7CyrvA17VoxvsHjUPKrOddRGzZUJ/U1rgNY6QT9QbLq3Wy5fAVe0wDq8DzAoFd4JpfJ8gfRxZG6g==" saltValue="Mf1iy/rDfgW8SWXKfB6ZMw==" spinCount="100000" sheet="1" objects="1" scenarios="1"/>
  <mergeCells count="82">
    <mergeCell ref="B260:U260"/>
    <mergeCell ref="V181:W181"/>
    <mergeCell ref="B219:U219"/>
    <mergeCell ref="C204:V204"/>
    <mergeCell ref="B186:U186"/>
    <mergeCell ref="I198:W198"/>
    <mergeCell ref="D193:E193"/>
    <mergeCell ref="C190:W190"/>
    <mergeCell ref="V188:W188"/>
    <mergeCell ref="C189:L189"/>
    <mergeCell ref="M189:N189"/>
    <mergeCell ref="O189:P189"/>
    <mergeCell ref="Q189:R189"/>
    <mergeCell ref="S189:T189"/>
    <mergeCell ref="U189:W189"/>
    <mergeCell ref="B187:U187"/>
    <mergeCell ref="B188:U188"/>
    <mergeCell ref="B58:P58"/>
    <mergeCell ref="B121:Q121"/>
    <mergeCell ref="B170:U170"/>
    <mergeCell ref="B171:U171"/>
    <mergeCell ref="B172:U172"/>
    <mergeCell ref="B185:U185"/>
    <mergeCell ref="B175:U175"/>
    <mergeCell ref="B176:U176"/>
    <mergeCell ref="B180:U180"/>
    <mergeCell ref="B179:U179"/>
    <mergeCell ref="B182:U182"/>
    <mergeCell ref="V182:W182"/>
    <mergeCell ref="B183:U183"/>
    <mergeCell ref="B184:U184"/>
    <mergeCell ref="B181:U181"/>
    <mergeCell ref="C203:V203"/>
    <mergeCell ref="I197:W197"/>
    <mergeCell ref="D198:E198"/>
    <mergeCell ref="F198:H198"/>
    <mergeCell ref="B191:B193"/>
    <mergeCell ref="C191:C193"/>
    <mergeCell ref="F191:H191"/>
    <mergeCell ref="I191:W191"/>
    <mergeCell ref="I193:W193"/>
    <mergeCell ref="F192:H193"/>
    <mergeCell ref="I192:W192"/>
    <mergeCell ref="D191:E191"/>
    <mergeCell ref="D192:E192"/>
    <mergeCell ref="B201:U201"/>
    <mergeCell ref="D196:E196"/>
    <mergeCell ref="F196:H196"/>
    <mergeCell ref="B208:U208"/>
    <mergeCell ref="C194:C198"/>
    <mergeCell ref="I196:W196"/>
    <mergeCell ref="D197:E197"/>
    <mergeCell ref="F197:H197"/>
    <mergeCell ref="F194:H194"/>
    <mergeCell ref="I194:W194"/>
    <mergeCell ref="D195:E195"/>
    <mergeCell ref="F195:H195"/>
    <mergeCell ref="I195:W195"/>
    <mergeCell ref="D194:E194"/>
    <mergeCell ref="B194:B198"/>
    <mergeCell ref="B210:U210"/>
    <mergeCell ref="B212:U212"/>
    <mergeCell ref="C216:C217"/>
    <mergeCell ref="D216:D217"/>
    <mergeCell ref="E216:E217"/>
    <mergeCell ref="F216:F217"/>
    <mergeCell ref="G216:R216"/>
    <mergeCell ref="B214:U214"/>
    <mergeCell ref="B221:U221"/>
    <mergeCell ref="B236:U236"/>
    <mergeCell ref="B227:U227"/>
    <mergeCell ref="B233:S233"/>
    <mergeCell ref="B223:U223"/>
    <mergeCell ref="B257:U257"/>
    <mergeCell ref="B253:U253"/>
    <mergeCell ref="B242:S242"/>
    <mergeCell ref="B245:U245"/>
    <mergeCell ref="B225:U225"/>
    <mergeCell ref="B250:U250"/>
    <mergeCell ref="B248:U248"/>
    <mergeCell ref="B249:U249"/>
    <mergeCell ref="B254:U254"/>
  </mergeCells>
  <pageMargins left="0.7" right="0.7" top="0.75" bottom="0.75" header="0.3" footer="0.3"/>
  <pageSetup paperSize="9" scale="38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R41"/>
  <sheetViews>
    <sheetView zoomScale="70" zoomScaleNormal="70" workbookViewId="0"/>
  </sheetViews>
  <sheetFormatPr defaultColWidth="9" defaultRowHeight="15" x14ac:dyDescent="0.25"/>
  <cols>
    <col min="1" max="1" width="3.25" style="5" customWidth="1"/>
    <col min="2" max="2" width="20.875" style="5" customWidth="1"/>
    <col min="3" max="3" width="13.25" style="5" customWidth="1"/>
    <col min="4" max="4" width="10.625" style="5" customWidth="1"/>
    <col min="5" max="7" width="12" style="5" customWidth="1"/>
    <col min="8" max="8" width="12.75" style="5" customWidth="1"/>
    <col min="9" max="36" width="12.125" style="5" customWidth="1"/>
    <col min="37" max="37" width="4.875" style="5" customWidth="1"/>
    <col min="38" max="38" width="14.125" style="5" customWidth="1"/>
    <col min="39" max="39" width="9" style="5"/>
    <col min="40" max="40" width="12.5" style="5" customWidth="1"/>
    <col min="41" max="41" width="13.375" style="5" customWidth="1"/>
    <col min="42" max="42" width="9" style="5"/>
    <col min="43" max="43" width="17.25" style="5" customWidth="1"/>
    <col min="44" max="44" width="11.375" style="5" customWidth="1"/>
    <col min="45" max="48" width="9" style="5"/>
    <col min="49" max="49" width="4.75" style="5" customWidth="1"/>
    <col min="50" max="16384" width="9" style="5"/>
  </cols>
  <sheetData>
    <row r="1" spans="1:44" customFormat="1" ht="15.75" thickBot="1" x14ac:dyDescent="0.3">
      <c r="B1" s="92" t="s">
        <v>11</v>
      </c>
    </row>
    <row r="2" spans="1:44" customFormat="1" ht="18" x14ac:dyDescent="0.25">
      <c r="A2" s="24"/>
      <c r="B2" s="41" t="s">
        <v>2428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40"/>
      <c r="W2" s="40"/>
      <c r="X2" s="40"/>
      <c r="Y2" s="40"/>
      <c r="Z2" s="40"/>
      <c r="AA2" s="40"/>
      <c r="AB2" s="5"/>
    </row>
    <row r="3" spans="1:44" customFormat="1" ht="18" x14ac:dyDescent="0.25">
      <c r="A3" s="176"/>
      <c r="B3" s="403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</row>
    <row r="4" spans="1:44" customFormat="1" ht="19.5" thickBot="1" x14ac:dyDescent="0.3">
      <c r="A4" s="176"/>
      <c r="B4" s="422" t="s">
        <v>2909</v>
      </c>
      <c r="C4" s="190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5"/>
    </row>
    <row r="5" spans="1:44" ht="15.75" thickTop="1" x14ac:dyDescent="0.25">
      <c r="A5" s="176"/>
      <c r="B5" s="34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2"/>
    </row>
    <row r="6" spans="1:44" ht="18" customHeight="1" x14ac:dyDescent="0.25">
      <c r="A6" s="2"/>
      <c r="B6" s="710" t="s">
        <v>2382</v>
      </c>
      <c r="C6" s="711"/>
      <c r="D6" s="711"/>
      <c r="E6" s="711"/>
      <c r="F6" s="71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K6" s="197"/>
    </row>
    <row r="7" spans="1:44" ht="18" customHeight="1" x14ac:dyDescent="0.25">
      <c r="A7" s="2"/>
      <c r="B7" s="708" t="s">
        <v>2383</v>
      </c>
      <c r="C7" s="709"/>
      <c r="D7" s="709"/>
      <c r="E7" s="609"/>
      <c r="F7" s="609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K7" s="197"/>
    </row>
    <row r="8" spans="1:44" ht="18" customHeight="1" x14ac:dyDescent="0.25">
      <c r="A8" s="2"/>
      <c r="B8" s="686" t="s">
        <v>2385</v>
      </c>
      <c r="C8" s="687"/>
      <c r="D8" s="688"/>
      <c r="E8" s="649"/>
      <c r="F8" s="651"/>
      <c r="G8" s="2"/>
      <c r="H8" s="13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K8" s="197"/>
    </row>
    <row r="9" spans="1:44" ht="18" customHeight="1" x14ac:dyDescent="0.25">
      <c r="A9" s="2"/>
      <c r="B9" s="708" t="s">
        <v>2384</v>
      </c>
      <c r="C9" s="709"/>
      <c r="D9" s="709"/>
      <c r="E9" s="609"/>
      <c r="F9" s="609"/>
      <c r="G9" s="2"/>
      <c r="H9" s="130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K9" s="197"/>
    </row>
    <row r="10" spans="1:44" ht="18" customHeight="1" x14ac:dyDescent="0.25">
      <c r="A10" s="2"/>
      <c r="B10" s="686" t="s">
        <v>2387</v>
      </c>
      <c r="C10" s="687"/>
      <c r="D10" s="688"/>
      <c r="E10" s="649"/>
      <c r="F10" s="651"/>
      <c r="G10" s="2"/>
      <c r="H10" s="13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K10" s="197"/>
    </row>
    <row r="11" spans="1:44" ht="18" customHeight="1" x14ac:dyDescent="0.25">
      <c r="A11" s="2"/>
      <c r="B11" s="686" t="s">
        <v>2386</v>
      </c>
      <c r="C11" s="687"/>
      <c r="D11" s="688"/>
      <c r="E11" s="649"/>
      <c r="F11" s="651"/>
      <c r="G11" s="713"/>
      <c r="H11" s="713"/>
      <c r="I11" s="713"/>
      <c r="J11" s="713"/>
      <c r="K11" s="713"/>
      <c r="L11" s="713"/>
      <c r="M11" s="713"/>
      <c r="N11" s="713"/>
      <c r="O11" s="714"/>
      <c r="P11" s="714"/>
      <c r="Q11" s="714"/>
      <c r="R11" s="714"/>
      <c r="S11" s="714"/>
      <c r="T11" s="714"/>
      <c r="U11" s="714"/>
      <c r="V11" s="714"/>
      <c r="W11" s="193"/>
      <c r="X11" s="193"/>
      <c r="Y11" s="193"/>
      <c r="Z11" s="193"/>
      <c r="AA11" s="193"/>
      <c r="AB11" s="193"/>
      <c r="AC11" s="2"/>
      <c r="AD11" s="2"/>
      <c r="AK11" s="197"/>
    </row>
    <row r="12" spans="1:44" ht="18.75" x14ac:dyDescent="0.25">
      <c r="A12" s="2"/>
      <c r="B12" s="195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194"/>
      <c r="AK12" s="197"/>
    </row>
    <row r="13" spans="1:44" ht="18.75" customHeight="1" x14ac:dyDescent="0.25">
      <c r="A13" s="2"/>
      <c r="B13" s="198"/>
      <c r="C13" s="2"/>
      <c r="D13" s="2"/>
      <c r="E13" s="2"/>
      <c r="F13" s="2"/>
      <c r="G13" s="2"/>
      <c r="H13" s="2"/>
      <c r="I13" s="702" t="s">
        <v>2584</v>
      </c>
      <c r="J13" s="703"/>
      <c r="K13" s="703"/>
      <c r="L13" s="703"/>
      <c r="M13" s="703"/>
      <c r="N13" s="703"/>
      <c r="O13" s="704"/>
      <c r="P13" s="702" t="s">
        <v>2585</v>
      </c>
      <c r="Q13" s="703"/>
      <c r="R13" s="703"/>
      <c r="S13" s="703"/>
      <c r="T13" s="703"/>
      <c r="U13" s="703"/>
      <c r="V13" s="704"/>
      <c r="W13" s="702" t="s">
        <v>2586</v>
      </c>
      <c r="X13" s="703"/>
      <c r="Y13" s="703"/>
      <c r="Z13" s="703"/>
      <c r="AA13" s="703"/>
      <c r="AB13" s="703"/>
      <c r="AC13" s="704"/>
      <c r="AD13" s="702" t="s">
        <v>2587</v>
      </c>
      <c r="AE13" s="703"/>
      <c r="AF13" s="703"/>
      <c r="AG13" s="703"/>
      <c r="AH13" s="703"/>
      <c r="AI13" s="703"/>
      <c r="AJ13" s="705"/>
      <c r="AK13" s="197"/>
      <c r="AL13" s="194"/>
      <c r="AM13" s="194"/>
      <c r="AN13" s="194"/>
    </row>
    <row r="14" spans="1:44" ht="40.5" customHeight="1" x14ac:dyDescent="0.25">
      <c r="A14" s="2"/>
      <c r="B14" s="199"/>
      <c r="C14" s="158"/>
      <c r="D14" s="158"/>
      <c r="E14" s="158"/>
      <c r="F14" s="158"/>
      <c r="G14" s="158"/>
      <c r="H14" s="158"/>
      <c r="I14" s="125"/>
      <c r="J14" s="107"/>
      <c r="K14" s="107"/>
      <c r="L14" s="107"/>
      <c r="M14" s="107"/>
      <c r="N14" s="107"/>
      <c r="O14" s="107"/>
      <c r="P14" s="125"/>
      <c r="Q14" s="107"/>
      <c r="R14" s="107"/>
      <c r="S14" s="107"/>
      <c r="T14" s="107"/>
      <c r="U14" s="107"/>
      <c r="V14" s="107"/>
      <c r="W14" s="125"/>
      <c r="X14" s="107"/>
      <c r="Y14" s="107"/>
      <c r="Z14" s="107"/>
      <c r="AA14" s="107"/>
      <c r="AB14" s="107"/>
      <c r="AC14" s="107"/>
      <c r="AD14" s="125"/>
      <c r="AE14" s="107"/>
      <c r="AF14" s="107"/>
      <c r="AG14" s="107"/>
      <c r="AH14" s="107"/>
      <c r="AI14" s="107"/>
      <c r="AJ14" s="126"/>
      <c r="AK14" s="196"/>
      <c r="AL14" s="194"/>
      <c r="AM14" s="194"/>
      <c r="AN14" s="194"/>
      <c r="AO14" s="194"/>
      <c r="AP14" s="194"/>
      <c r="AQ14" s="194"/>
      <c r="AR14" s="194"/>
    </row>
    <row r="15" spans="1:44" ht="107.25" customHeight="1" x14ac:dyDescent="0.25">
      <c r="A15" s="2"/>
      <c r="B15" s="208" t="s">
        <v>56</v>
      </c>
      <c r="C15" s="293" t="s">
        <v>2439</v>
      </c>
      <c r="D15" s="209" t="s">
        <v>2488</v>
      </c>
      <c r="E15" s="209" t="s">
        <v>2391</v>
      </c>
      <c r="F15" s="209" t="s">
        <v>57</v>
      </c>
      <c r="G15" s="292" t="s">
        <v>2502</v>
      </c>
      <c r="H15" s="292" t="s">
        <v>58</v>
      </c>
      <c r="I15" s="336" t="s">
        <v>2389</v>
      </c>
      <c r="J15" s="337" t="s">
        <v>2427</v>
      </c>
      <c r="K15" s="338" t="s">
        <v>292</v>
      </c>
      <c r="L15" s="338" t="s">
        <v>2390</v>
      </c>
      <c r="M15" s="339" t="s">
        <v>2583</v>
      </c>
      <c r="N15" s="339" t="s">
        <v>2388</v>
      </c>
      <c r="O15" s="340" t="s">
        <v>2503</v>
      </c>
      <c r="P15" s="202" t="s">
        <v>2389</v>
      </c>
      <c r="Q15" s="200" t="s">
        <v>2427</v>
      </c>
      <c r="R15" s="201" t="s">
        <v>292</v>
      </c>
      <c r="S15" s="201" t="s">
        <v>2390</v>
      </c>
      <c r="T15" s="339" t="s">
        <v>2583</v>
      </c>
      <c r="U15" s="339" t="s">
        <v>2388</v>
      </c>
      <c r="V15" s="340" t="s">
        <v>2503</v>
      </c>
      <c r="W15" s="202" t="s">
        <v>2389</v>
      </c>
      <c r="X15" s="200" t="s">
        <v>2427</v>
      </c>
      <c r="Y15" s="201" t="s">
        <v>292</v>
      </c>
      <c r="Z15" s="201" t="s">
        <v>2390</v>
      </c>
      <c r="AA15" s="339" t="s">
        <v>2583</v>
      </c>
      <c r="AB15" s="339" t="s">
        <v>2388</v>
      </c>
      <c r="AC15" s="340" t="s">
        <v>2503</v>
      </c>
      <c r="AD15" s="202" t="s">
        <v>2389</v>
      </c>
      <c r="AE15" s="200" t="s">
        <v>2427</v>
      </c>
      <c r="AF15" s="201" t="s">
        <v>292</v>
      </c>
      <c r="AG15" s="201" t="s">
        <v>2390</v>
      </c>
      <c r="AH15" s="339" t="s">
        <v>2583</v>
      </c>
      <c r="AI15" s="339" t="s">
        <v>2388</v>
      </c>
      <c r="AJ15" s="340" t="s">
        <v>2503</v>
      </c>
      <c r="AK15" s="196"/>
      <c r="AL15" s="194"/>
      <c r="AM15" s="194"/>
      <c r="AN15" s="194"/>
      <c r="AO15" s="194"/>
      <c r="AP15" s="194"/>
      <c r="AQ15" s="194"/>
      <c r="AR15" s="194"/>
    </row>
    <row r="16" spans="1:44" ht="36.75" customHeight="1" x14ac:dyDescent="0.25">
      <c r="A16" s="2"/>
      <c r="B16" s="110" t="s">
        <v>15</v>
      </c>
      <c r="C16" s="134"/>
      <c r="D16" s="107"/>
      <c r="E16" s="109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08" t="s">
        <v>15</v>
      </c>
      <c r="G16" s="134"/>
      <c r="H16" s="127" t="s">
        <v>15</v>
      </c>
      <c r="I16" s="125"/>
      <c r="J16" s="133"/>
      <c r="K16" s="66"/>
      <c r="L16" s="203">
        <f>I16*IF(K16=21,1,(IF(ISNUMBER($E$10),(21-$E$10)/(21-K16),1)))</f>
        <v>0</v>
      </c>
      <c r="M16" s="107"/>
      <c r="N16" s="107"/>
      <c r="O16" s="334"/>
      <c r="P16" s="125"/>
      <c r="Q16" s="133"/>
      <c r="R16" s="66"/>
      <c r="S16" s="203">
        <f>P16*IF(R16=21,1,(IF(ISNUMBER($E$10),(21-$E$10)/(21-R16),1)))</f>
        <v>0</v>
      </c>
      <c r="T16" s="107"/>
      <c r="U16" s="107"/>
      <c r="V16" s="334"/>
      <c r="W16" s="125"/>
      <c r="X16" s="133"/>
      <c r="Y16" s="66"/>
      <c r="Z16" s="203">
        <f>W16*IF(Y16=21,1,(IF(ISNUMBER($E$10),(21-$E$10)/(21-Y16),1)))</f>
        <v>0</v>
      </c>
      <c r="AA16" s="107"/>
      <c r="AB16" s="107"/>
      <c r="AC16" s="334"/>
      <c r="AD16" s="125"/>
      <c r="AE16" s="133"/>
      <c r="AF16" s="66"/>
      <c r="AG16" s="203">
        <f>AD16*IF(AF16=21,1,(IF(ISNUMBER($E$10),(21-$E$10)/(21-AF16),1)))</f>
        <v>0</v>
      </c>
      <c r="AH16" s="107"/>
      <c r="AI16" s="107"/>
      <c r="AJ16" s="334"/>
      <c r="AK16" s="196"/>
      <c r="AL16" s="194"/>
      <c r="AM16" s="194"/>
      <c r="AN16" s="194"/>
      <c r="AO16" s="194"/>
      <c r="AP16" s="194"/>
      <c r="AQ16" s="194"/>
      <c r="AR16" s="194"/>
    </row>
    <row r="17" spans="1:70" ht="36.75" customHeight="1" x14ac:dyDescent="0.25">
      <c r="A17" s="2"/>
      <c r="B17" s="110" t="s">
        <v>15</v>
      </c>
      <c r="C17" s="134"/>
      <c r="D17" s="107"/>
      <c r="E17" s="109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08" t="s">
        <v>15</v>
      </c>
      <c r="G17" s="134"/>
      <c r="H17" s="127" t="s">
        <v>15</v>
      </c>
      <c r="I17" s="125"/>
      <c r="J17" s="133"/>
      <c r="K17" s="66"/>
      <c r="L17" s="203">
        <f t="shared" ref="L17:L38" si="1">I17*IF(K17=21,1,(IF(ISNUMBER($E$10),(21-$E$10)/(21-K17),1)))</f>
        <v>0</v>
      </c>
      <c r="M17" s="107"/>
      <c r="N17" s="107"/>
      <c r="O17" s="335"/>
      <c r="P17" s="125"/>
      <c r="Q17" s="133"/>
      <c r="R17" s="66"/>
      <c r="S17" s="203">
        <f t="shared" ref="S17:S38" si="2">P17*IF(R17=21,1,(IF(ISNUMBER($E$10),(21-$E$10)/(21-R17),1)))</f>
        <v>0</v>
      </c>
      <c r="T17" s="107"/>
      <c r="U17" s="107"/>
      <c r="V17" s="126"/>
      <c r="W17" s="125"/>
      <c r="X17" s="133"/>
      <c r="Y17" s="66"/>
      <c r="Z17" s="203">
        <f t="shared" ref="Z17:Z38" si="3">W17*IF(Y17=21,1,(IF(ISNUMBER($E$10),(21-$E$10)/(21-Y17),1)))</f>
        <v>0</v>
      </c>
      <c r="AA17" s="107"/>
      <c r="AB17" s="107"/>
      <c r="AC17" s="334"/>
      <c r="AD17" s="125"/>
      <c r="AE17" s="133"/>
      <c r="AF17" s="66"/>
      <c r="AG17" s="203">
        <f t="shared" ref="AG17:AG38" si="4">AD17*IF(AF17=21,1,(IF(ISNUMBER($E$10),(21-$E$10)/(21-AF17),1)))</f>
        <v>0</v>
      </c>
      <c r="AH17" s="107"/>
      <c r="AI17" s="107"/>
      <c r="AJ17" s="334"/>
      <c r="AK17" s="196"/>
      <c r="AL17" s="194"/>
      <c r="AM17" s="194"/>
      <c r="AN17" s="194"/>
      <c r="AO17" s="194"/>
      <c r="AP17" s="194"/>
      <c r="AQ17" s="194"/>
      <c r="AR17" s="194"/>
      <c r="AS17" s="2"/>
      <c r="AT17" s="2"/>
    </row>
    <row r="18" spans="1:70" ht="36.75" customHeight="1" x14ac:dyDescent="0.25">
      <c r="A18" s="2"/>
      <c r="B18" s="110" t="s">
        <v>15</v>
      </c>
      <c r="C18" s="134"/>
      <c r="D18" s="107"/>
      <c r="E18" s="109" t="str">
        <f t="shared" si="0"/>
        <v/>
      </c>
      <c r="F18" s="108" t="s">
        <v>15</v>
      </c>
      <c r="G18" s="134"/>
      <c r="H18" s="127" t="s">
        <v>15</v>
      </c>
      <c r="I18" s="125"/>
      <c r="J18" s="133"/>
      <c r="K18" s="66"/>
      <c r="L18" s="203">
        <f t="shared" si="1"/>
        <v>0</v>
      </c>
      <c r="M18" s="107"/>
      <c r="N18" s="107"/>
      <c r="O18" s="334"/>
      <c r="P18" s="125"/>
      <c r="Q18" s="133"/>
      <c r="R18" s="66"/>
      <c r="S18" s="203">
        <f t="shared" si="2"/>
        <v>0</v>
      </c>
      <c r="T18" s="107"/>
      <c r="U18" s="107"/>
      <c r="V18" s="126"/>
      <c r="W18" s="125"/>
      <c r="X18" s="133"/>
      <c r="Y18" s="66"/>
      <c r="Z18" s="203">
        <f t="shared" si="3"/>
        <v>0</v>
      </c>
      <c r="AA18" s="107"/>
      <c r="AB18" s="107"/>
      <c r="AC18" s="334"/>
      <c r="AD18" s="125"/>
      <c r="AE18" s="133"/>
      <c r="AF18" s="66"/>
      <c r="AG18" s="203">
        <f t="shared" si="4"/>
        <v>0</v>
      </c>
      <c r="AH18" s="107"/>
      <c r="AI18" s="107"/>
      <c r="AJ18" s="334"/>
      <c r="AK18" s="196"/>
      <c r="AL18" s="194"/>
      <c r="AM18" s="194"/>
      <c r="AN18" s="194"/>
      <c r="AO18" s="194"/>
      <c r="AP18" s="194"/>
      <c r="AQ18" s="194"/>
      <c r="AR18" s="194"/>
      <c r="AS18" s="2"/>
      <c r="AT18" s="2"/>
    </row>
    <row r="19" spans="1:70" ht="36.75" customHeight="1" x14ac:dyDescent="0.25">
      <c r="A19" s="2"/>
      <c r="B19" s="110" t="s">
        <v>15</v>
      </c>
      <c r="C19" s="134"/>
      <c r="D19" s="107"/>
      <c r="E19" s="109" t="str">
        <f t="shared" si="0"/>
        <v/>
      </c>
      <c r="F19" s="108" t="s">
        <v>15</v>
      </c>
      <c r="G19" s="134"/>
      <c r="H19" s="127" t="s">
        <v>15</v>
      </c>
      <c r="I19" s="125"/>
      <c r="J19" s="133"/>
      <c r="K19" s="66"/>
      <c r="L19" s="203">
        <f t="shared" si="1"/>
        <v>0</v>
      </c>
      <c r="M19" s="107"/>
      <c r="N19" s="107"/>
      <c r="O19" s="334"/>
      <c r="P19" s="125"/>
      <c r="Q19" s="133"/>
      <c r="R19" s="66"/>
      <c r="S19" s="203">
        <f t="shared" si="2"/>
        <v>0</v>
      </c>
      <c r="T19" s="107"/>
      <c r="U19" s="107"/>
      <c r="V19" s="126"/>
      <c r="W19" s="125"/>
      <c r="X19" s="133"/>
      <c r="Y19" s="66"/>
      <c r="Z19" s="203">
        <f t="shared" si="3"/>
        <v>0</v>
      </c>
      <c r="AA19" s="107"/>
      <c r="AB19" s="107"/>
      <c r="AC19" s="334"/>
      <c r="AD19" s="125"/>
      <c r="AE19" s="133"/>
      <c r="AF19" s="66"/>
      <c r="AG19" s="203">
        <f t="shared" si="4"/>
        <v>0</v>
      </c>
      <c r="AH19" s="107"/>
      <c r="AI19" s="107"/>
      <c r="AJ19" s="334"/>
      <c r="AK19" s="196"/>
      <c r="AL19" s="194"/>
      <c r="AM19" s="194"/>
      <c r="AN19" s="194"/>
      <c r="AO19" s="194"/>
      <c r="AP19" s="194"/>
      <c r="AQ19" s="194"/>
      <c r="AR19" s="194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P19" s="2"/>
    </row>
    <row r="20" spans="1:70" ht="36.75" customHeight="1" x14ac:dyDescent="0.25">
      <c r="A20" s="2"/>
      <c r="B20" s="110" t="s">
        <v>15</v>
      </c>
      <c r="C20" s="134"/>
      <c r="D20" s="107"/>
      <c r="E20" s="109" t="str">
        <f t="shared" si="0"/>
        <v/>
      </c>
      <c r="F20" s="108" t="s">
        <v>15</v>
      </c>
      <c r="G20" s="134"/>
      <c r="H20" s="127" t="s">
        <v>15</v>
      </c>
      <c r="I20" s="125"/>
      <c r="J20" s="133"/>
      <c r="K20" s="66"/>
      <c r="L20" s="203">
        <f t="shared" si="1"/>
        <v>0</v>
      </c>
      <c r="M20" s="107"/>
      <c r="N20" s="107"/>
      <c r="O20" s="334"/>
      <c r="P20" s="125"/>
      <c r="Q20" s="133"/>
      <c r="R20" s="66"/>
      <c r="S20" s="203">
        <f t="shared" si="2"/>
        <v>0</v>
      </c>
      <c r="T20" s="107"/>
      <c r="U20" s="107"/>
      <c r="V20" s="126"/>
      <c r="W20" s="125"/>
      <c r="X20" s="133"/>
      <c r="Y20" s="66"/>
      <c r="Z20" s="203">
        <f t="shared" si="3"/>
        <v>0</v>
      </c>
      <c r="AA20" s="107"/>
      <c r="AB20" s="107"/>
      <c r="AC20" s="334"/>
      <c r="AD20" s="125"/>
      <c r="AE20" s="133"/>
      <c r="AF20" s="66"/>
      <c r="AG20" s="203">
        <f t="shared" si="4"/>
        <v>0</v>
      </c>
      <c r="AH20" s="107"/>
      <c r="AI20" s="107"/>
      <c r="AJ20" s="334"/>
      <c r="AK20" s="196"/>
      <c r="AL20" s="194"/>
      <c r="AM20" s="194"/>
      <c r="AN20" s="194"/>
      <c r="AO20" s="194"/>
      <c r="AP20" s="194"/>
      <c r="AQ20" s="194"/>
      <c r="AR20" s="194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P20" s="2"/>
    </row>
    <row r="21" spans="1:70" ht="36.75" customHeight="1" x14ac:dyDescent="0.25">
      <c r="A21" s="2"/>
      <c r="B21" s="110" t="s">
        <v>15</v>
      </c>
      <c r="C21" s="134"/>
      <c r="D21" s="107"/>
      <c r="E21" s="109" t="str">
        <f t="shared" si="0"/>
        <v/>
      </c>
      <c r="F21" s="108" t="s">
        <v>15</v>
      </c>
      <c r="G21" s="134"/>
      <c r="H21" s="127" t="s">
        <v>15</v>
      </c>
      <c r="I21" s="125"/>
      <c r="J21" s="133"/>
      <c r="K21" s="66"/>
      <c r="L21" s="203">
        <f t="shared" si="1"/>
        <v>0</v>
      </c>
      <c r="M21" s="107"/>
      <c r="N21" s="107"/>
      <c r="O21" s="334"/>
      <c r="P21" s="125"/>
      <c r="Q21" s="133"/>
      <c r="R21" s="66"/>
      <c r="S21" s="203">
        <f t="shared" si="2"/>
        <v>0</v>
      </c>
      <c r="T21" s="107"/>
      <c r="U21" s="107"/>
      <c r="V21" s="126"/>
      <c r="W21" s="125"/>
      <c r="X21" s="133"/>
      <c r="Y21" s="66"/>
      <c r="Z21" s="203">
        <f t="shared" si="3"/>
        <v>0</v>
      </c>
      <c r="AA21" s="107"/>
      <c r="AB21" s="107"/>
      <c r="AC21" s="334"/>
      <c r="AD21" s="125"/>
      <c r="AE21" s="133"/>
      <c r="AF21" s="66"/>
      <c r="AG21" s="203">
        <f t="shared" si="4"/>
        <v>0</v>
      </c>
      <c r="AH21" s="107"/>
      <c r="AI21" s="107"/>
      <c r="AJ21" s="334"/>
      <c r="AK21" s="196"/>
      <c r="AL21" s="194"/>
      <c r="AM21" s="194"/>
      <c r="AN21" s="194"/>
      <c r="AO21" s="194"/>
      <c r="AP21" s="194"/>
      <c r="AQ21" s="194"/>
      <c r="AR21" s="194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P21" s="2"/>
    </row>
    <row r="22" spans="1:70" ht="36.75" customHeight="1" x14ac:dyDescent="0.25">
      <c r="A22" s="2"/>
      <c r="B22" s="110" t="s">
        <v>15</v>
      </c>
      <c r="C22" s="134"/>
      <c r="D22" s="107"/>
      <c r="E22" s="109" t="str">
        <f t="shared" si="0"/>
        <v/>
      </c>
      <c r="F22" s="108" t="s">
        <v>15</v>
      </c>
      <c r="G22" s="134"/>
      <c r="H22" s="127" t="s">
        <v>15</v>
      </c>
      <c r="I22" s="125"/>
      <c r="J22" s="133"/>
      <c r="K22" s="66"/>
      <c r="L22" s="203">
        <f t="shared" si="1"/>
        <v>0</v>
      </c>
      <c r="M22" s="107"/>
      <c r="N22" s="107"/>
      <c r="O22" s="334"/>
      <c r="P22" s="125"/>
      <c r="Q22" s="133"/>
      <c r="R22" s="66"/>
      <c r="S22" s="203">
        <f t="shared" si="2"/>
        <v>0</v>
      </c>
      <c r="T22" s="107"/>
      <c r="U22" s="107"/>
      <c r="V22" s="126"/>
      <c r="W22" s="125"/>
      <c r="X22" s="133"/>
      <c r="Y22" s="66"/>
      <c r="Z22" s="203">
        <f t="shared" si="3"/>
        <v>0</v>
      </c>
      <c r="AA22" s="107"/>
      <c r="AB22" s="107"/>
      <c r="AC22" s="334"/>
      <c r="AD22" s="125"/>
      <c r="AE22" s="133"/>
      <c r="AF22" s="66"/>
      <c r="AG22" s="203">
        <f t="shared" si="4"/>
        <v>0</v>
      </c>
      <c r="AH22" s="107"/>
      <c r="AI22" s="107"/>
      <c r="AJ22" s="334"/>
      <c r="AK22" s="196"/>
      <c r="AL22" s="194"/>
      <c r="AM22" s="194"/>
      <c r="AN22" s="194"/>
      <c r="AO22" s="194"/>
      <c r="AP22" s="194"/>
      <c r="AQ22" s="194"/>
      <c r="AR22" s="194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P22" s="2"/>
    </row>
    <row r="23" spans="1:70" ht="36.75" customHeight="1" x14ac:dyDescent="0.25">
      <c r="A23" s="2"/>
      <c r="B23" s="110" t="s">
        <v>15</v>
      </c>
      <c r="C23" s="134"/>
      <c r="D23" s="107"/>
      <c r="E23" s="109" t="str">
        <f t="shared" si="0"/>
        <v/>
      </c>
      <c r="F23" s="108" t="s">
        <v>15</v>
      </c>
      <c r="G23" s="134"/>
      <c r="H23" s="127" t="s">
        <v>15</v>
      </c>
      <c r="I23" s="125"/>
      <c r="J23" s="133"/>
      <c r="K23" s="66"/>
      <c r="L23" s="203">
        <f t="shared" si="1"/>
        <v>0</v>
      </c>
      <c r="M23" s="107"/>
      <c r="N23" s="107"/>
      <c r="O23" s="334"/>
      <c r="P23" s="125"/>
      <c r="Q23" s="133"/>
      <c r="R23" s="66"/>
      <c r="S23" s="203">
        <f t="shared" si="2"/>
        <v>0</v>
      </c>
      <c r="T23" s="107"/>
      <c r="U23" s="107"/>
      <c r="V23" s="126"/>
      <c r="W23" s="125"/>
      <c r="X23" s="133"/>
      <c r="Y23" s="66"/>
      <c r="Z23" s="203">
        <f t="shared" si="3"/>
        <v>0</v>
      </c>
      <c r="AA23" s="107"/>
      <c r="AB23" s="107"/>
      <c r="AC23" s="334"/>
      <c r="AD23" s="125"/>
      <c r="AE23" s="133"/>
      <c r="AF23" s="66"/>
      <c r="AG23" s="203">
        <f t="shared" si="4"/>
        <v>0</v>
      </c>
      <c r="AH23" s="107"/>
      <c r="AI23" s="107"/>
      <c r="AJ23" s="334"/>
      <c r="AK23" s="196"/>
      <c r="AL23" s="194"/>
      <c r="AM23" s="194"/>
      <c r="AN23" s="194"/>
      <c r="AO23" s="194"/>
      <c r="AP23" s="194"/>
      <c r="AQ23" s="194"/>
      <c r="AR23" s="194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P23" s="2"/>
    </row>
    <row r="24" spans="1:70" ht="36.75" customHeight="1" x14ac:dyDescent="0.25">
      <c r="A24" s="2"/>
      <c r="B24" s="110" t="s">
        <v>15</v>
      </c>
      <c r="C24" s="134"/>
      <c r="D24" s="107"/>
      <c r="E24" s="109" t="str">
        <f t="shared" si="0"/>
        <v/>
      </c>
      <c r="F24" s="108" t="s">
        <v>15</v>
      </c>
      <c r="G24" s="134"/>
      <c r="H24" s="127" t="s">
        <v>15</v>
      </c>
      <c r="I24" s="125"/>
      <c r="J24" s="133"/>
      <c r="K24" s="66"/>
      <c r="L24" s="203">
        <f t="shared" si="1"/>
        <v>0</v>
      </c>
      <c r="M24" s="107"/>
      <c r="N24" s="107"/>
      <c r="O24" s="334"/>
      <c r="P24" s="125"/>
      <c r="Q24" s="133"/>
      <c r="R24" s="66"/>
      <c r="S24" s="203">
        <f t="shared" si="2"/>
        <v>0</v>
      </c>
      <c r="T24" s="107"/>
      <c r="U24" s="107"/>
      <c r="V24" s="126"/>
      <c r="W24" s="125"/>
      <c r="X24" s="133"/>
      <c r="Y24" s="66"/>
      <c r="Z24" s="203">
        <f t="shared" si="3"/>
        <v>0</v>
      </c>
      <c r="AA24" s="107"/>
      <c r="AB24" s="107"/>
      <c r="AC24" s="334"/>
      <c r="AD24" s="125"/>
      <c r="AE24" s="133"/>
      <c r="AF24" s="66"/>
      <c r="AG24" s="203">
        <f>AD24*IF(AF24=21,1,(IF(ISNUMBER($E$10),(21-$E$10)/(21-AF24),1)))</f>
        <v>0</v>
      </c>
      <c r="AH24" s="107"/>
      <c r="AI24" s="107"/>
      <c r="AJ24" s="334"/>
      <c r="AK24" s="196"/>
      <c r="AL24" s="194"/>
      <c r="AM24" s="194"/>
      <c r="AN24" s="194"/>
      <c r="AO24" s="194"/>
      <c r="AP24" s="194"/>
      <c r="AQ24" s="194"/>
      <c r="AR24" s="194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P24" s="2"/>
    </row>
    <row r="25" spans="1:70" ht="36.75" customHeight="1" x14ac:dyDescent="0.25">
      <c r="A25" s="2"/>
      <c r="B25" s="110" t="s">
        <v>15</v>
      </c>
      <c r="C25" s="134"/>
      <c r="D25" s="107"/>
      <c r="E25" s="109" t="str">
        <f t="shared" si="0"/>
        <v/>
      </c>
      <c r="F25" s="108" t="s">
        <v>15</v>
      </c>
      <c r="G25" s="134"/>
      <c r="H25" s="127" t="s">
        <v>15</v>
      </c>
      <c r="I25" s="125"/>
      <c r="J25" s="133"/>
      <c r="K25" s="66"/>
      <c r="L25" s="203">
        <f t="shared" si="1"/>
        <v>0</v>
      </c>
      <c r="M25" s="107"/>
      <c r="N25" s="107"/>
      <c r="O25" s="334"/>
      <c r="P25" s="125"/>
      <c r="Q25" s="133"/>
      <c r="R25" s="66"/>
      <c r="S25" s="203">
        <f t="shared" si="2"/>
        <v>0</v>
      </c>
      <c r="T25" s="107"/>
      <c r="U25" s="107"/>
      <c r="V25" s="126"/>
      <c r="W25" s="125"/>
      <c r="X25" s="133"/>
      <c r="Y25" s="66"/>
      <c r="Z25" s="203">
        <f t="shared" si="3"/>
        <v>0</v>
      </c>
      <c r="AA25" s="107"/>
      <c r="AB25" s="107"/>
      <c r="AC25" s="334"/>
      <c r="AD25" s="125"/>
      <c r="AE25" s="133"/>
      <c r="AF25" s="66"/>
      <c r="AG25" s="203">
        <f t="shared" si="4"/>
        <v>0</v>
      </c>
      <c r="AH25" s="107"/>
      <c r="AI25" s="107"/>
      <c r="AJ25" s="334"/>
      <c r="AK25" s="196"/>
      <c r="AL25" s="194"/>
      <c r="AM25" s="194"/>
      <c r="AN25" s="194"/>
      <c r="AO25" s="194"/>
      <c r="AP25" s="194"/>
      <c r="AQ25" s="194"/>
      <c r="AR25" s="194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P25" s="2"/>
    </row>
    <row r="26" spans="1:70" ht="36.75" customHeight="1" x14ac:dyDescent="0.25">
      <c r="A26" s="2"/>
      <c r="B26" s="110" t="s">
        <v>15</v>
      </c>
      <c r="C26" s="134"/>
      <c r="D26" s="107"/>
      <c r="E26" s="109" t="str">
        <f t="shared" si="0"/>
        <v/>
      </c>
      <c r="F26" s="108" t="s">
        <v>15</v>
      </c>
      <c r="G26" s="134"/>
      <c r="H26" s="127" t="s">
        <v>15</v>
      </c>
      <c r="I26" s="125"/>
      <c r="J26" s="133"/>
      <c r="K26" s="66"/>
      <c r="L26" s="203">
        <f t="shared" si="1"/>
        <v>0</v>
      </c>
      <c r="M26" s="107"/>
      <c r="N26" s="107"/>
      <c r="O26" s="334"/>
      <c r="P26" s="125"/>
      <c r="Q26" s="133"/>
      <c r="R26" s="66"/>
      <c r="S26" s="203">
        <f t="shared" si="2"/>
        <v>0</v>
      </c>
      <c r="T26" s="107"/>
      <c r="U26" s="107"/>
      <c r="V26" s="126"/>
      <c r="W26" s="125"/>
      <c r="X26" s="133"/>
      <c r="Y26" s="66"/>
      <c r="Z26" s="203">
        <f t="shared" si="3"/>
        <v>0</v>
      </c>
      <c r="AA26" s="107"/>
      <c r="AB26" s="107"/>
      <c r="AC26" s="334"/>
      <c r="AD26" s="125"/>
      <c r="AE26" s="133"/>
      <c r="AF26" s="66"/>
      <c r="AG26" s="203">
        <f t="shared" si="4"/>
        <v>0</v>
      </c>
      <c r="AH26" s="107"/>
      <c r="AI26" s="107"/>
      <c r="AJ26" s="334"/>
      <c r="AK26" s="196"/>
      <c r="AL26" s="194"/>
      <c r="AM26" s="194"/>
      <c r="AN26" s="194"/>
      <c r="AO26" s="194"/>
      <c r="AP26" s="194"/>
      <c r="AQ26" s="194"/>
      <c r="AR26" s="194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P26" s="2"/>
    </row>
    <row r="27" spans="1:70" ht="36.75" customHeight="1" x14ac:dyDescent="0.25">
      <c r="A27" s="2"/>
      <c r="B27" s="110" t="s">
        <v>15</v>
      </c>
      <c r="C27" s="134"/>
      <c r="D27" s="107"/>
      <c r="E27" s="109" t="str">
        <f t="shared" si="0"/>
        <v/>
      </c>
      <c r="F27" s="108" t="s">
        <v>15</v>
      </c>
      <c r="G27" s="134"/>
      <c r="H27" s="127" t="s">
        <v>15</v>
      </c>
      <c r="I27" s="125"/>
      <c r="J27" s="133"/>
      <c r="K27" s="66"/>
      <c r="L27" s="203">
        <f t="shared" si="1"/>
        <v>0</v>
      </c>
      <c r="M27" s="107"/>
      <c r="N27" s="107"/>
      <c r="O27" s="334"/>
      <c r="P27" s="125"/>
      <c r="Q27" s="133"/>
      <c r="R27" s="66"/>
      <c r="S27" s="203">
        <f t="shared" si="2"/>
        <v>0</v>
      </c>
      <c r="T27" s="107"/>
      <c r="U27" s="107"/>
      <c r="V27" s="126"/>
      <c r="W27" s="125"/>
      <c r="X27" s="133"/>
      <c r="Y27" s="66"/>
      <c r="Z27" s="203">
        <f t="shared" si="3"/>
        <v>0</v>
      </c>
      <c r="AA27" s="107"/>
      <c r="AB27" s="107"/>
      <c r="AC27" s="334"/>
      <c r="AD27" s="125"/>
      <c r="AE27" s="133"/>
      <c r="AF27" s="66"/>
      <c r="AG27" s="203">
        <f t="shared" si="4"/>
        <v>0</v>
      </c>
      <c r="AH27" s="107"/>
      <c r="AI27" s="107"/>
      <c r="AJ27" s="334"/>
      <c r="AK27" s="196"/>
      <c r="AL27" s="194"/>
      <c r="AM27" s="194"/>
      <c r="AN27" s="194"/>
      <c r="AO27" s="194"/>
      <c r="AP27" s="194"/>
      <c r="AQ27" s="194"/>
      <c r="AR27" s="194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P27" s="2"/>
    </row>
    <row r="28" spans="1:70" ht="36.75" customHeight="1" x14ac:dyDescent="0.25">
      <c r="A28" s="2"/>
      <c r="B28" s="110" t="s">
        <v>15</v>
      </c>
      <c r="C28" s="134"/>
      <c r="D28" s="107"/>
      <c r="E28" s="109" t="str">
        <f t="shared" si="0"/>
        <v/>
      </c>
      <c r="F28" s="108" t="s">
        <v>15</v>
      </c>
      <c r="G28" s="134"/>
      <c r="H28" s="127" t="s">
        <v>15</v>
      </c>
      <c r="I28" s="125"/>
      <c r="J28" s="133"/>
      <c r="K28" s="66"/>
      <c r="L28" s="203">
        <f t="shared" si="1"/>
        <v>0</v>
      </c>
      <c r="M28" s="107"/>
      <c r="N28" s="107"/>
      <c r="O28" s="334"/>
      <c r="P28" s="125"/>
      <c r="Q28" s="133"/>
      <c r="R28" s="66"/>
      <c r="S28" s="203">
        <f t="shared" si="2"/>
        <v>0</v>
      </c>
      <c r="T28" s="107"/>
      <c r="U28" s="107"/>
      <c r="V28" s="126"/>
      <c r="W28" s="125"/>
      <c r="X28" s="133"/>
      <c r="Y28" s="66"/>
      <c r="Z28" s="203">
        <f t="shared" si="3"/>
        <v>0</v>
      </c>
      <c r="AA28" s="107"/>
      <c r="AB28" s="107"/>
      <c r="AC28" s="334"/>
      <c r="AD28" s="125"/>
      <c r="AE28" s="133"/>
      <c r="AF28" s="66"/>
      <c r="AG28" s="203">
        <f t="shared" si="4"/>
        <v>0</v>
      </c>
      <c r="AH28" s="107"/>
      <c r="AI28" s="107"/>
      <c r="AJ28" s="334"/>
      <c r="AK28" s="196"/>
      <c r="AL28" s="194"/>
      <c r="AM28" s="194"/>
      <c r="AN28" s="194"/>
      <c r="AO28" s="194"/>
      <c r="AP28" s="194"/>
      <c r="AQ28" s="194"/>
      <c r="AR28" s="194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</row>
    <row r="29" spans="1:70" ht="36.75" customHeight="1" x14ac:dyDescent="0.25">
      <c r="A29" s="2"/>
      <c r="B29" s="110" t="s">
        <v>15</v>
      </c>
      <c r="C29" s="134"/>
      <c r="D29" s="107"/>
      <c r="E29" s="109" t="str">
        <f t="shared" si="0"/>
        <v/>
      </c>
      <c r="F29" s="108" t="s">
        <v>15</v>
      </c>
      <c r="G29" s="134"/>
      <c r="H29" s="127" t="s">
        <v>15</v>
      </c>
      <c r="I29" s="125"/>
      <c r="J29" s="133"/>
      <c r="K29" s="66"/>
      <c r="L29" s="203">
        <f t="shared" si="1"/>
        <v>0</v>
      </c>
      <c r="M29" s="107"/>
      <c r="N29" s="107"/>
      <c r="O29" s="334"/>
      <c r="P29" s="125"/>
      <c r="Q29" s="133"/>
      <c r="R29" s="66"/>
      <c r="S29" s="203">
        <f t="shared" si="2"/>
        <v>0</v>
      </c>
      <c r="T29" s="107"/>
      <c r="U29" s="107"/>
      <c r="V29" s="126"/>
      <c r="W29" s="125"/>
      <c r="X29" s="133"/>
      <c r="Y29" s="66"/>
      <c r="Z29" s="203">
        <f t="shared" si="3"/>
        <v>0</v>
      </c>
      <c r="AA29" s="107"/>
      <c r="AB29" s="107"/>
      <c r="AC29" s="334"/>
      <c r="AD29" s="125"/>
      <c r="AE29" s="133"/>
      <c r="AF29" s="66"/>
      <c r="AG29" s="203">
        <f t="shared" si="4"/>
        <v>0</v>
      </c>
      <c r="AH29" s="107"/>
      <c r="AI29" s="107"/>
      <c r="AJ29" s="334"/>
      <c r="AK29" s="196"/>
      <c r="AL29" s="194"/>
      <c r="AM29" s="194"/>
      <c r="AN29" s="194"/>
      <c r="AO29" s="194"/>
      <c r="AP29" s="194"/>
      <c r="AQ29" s="194"/>
      <c r="AR29" s="194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</row>
    <row r="30" spans="1:70" ht="36.75" customHeight="1" x14ac:dyDescent="0.25">
      <c r="A30" s="2"/>
      <c r="B30" s="110" t="s">
        <v>15</v>
      </c>
      <c r="C30" s="134"/>
      <c r="D30" s="107"/>
      <c r="E30" s="109" t="str">
        <f t="shared" si="0"/>
        <v/>
      </c>
      <c r="F30" s="108" t="s">
        <v>15</v>
      </c>
      <c r="G30" s="134"/>
      <c r="H30" s="127" t="s">
        <v>15</v>
      </c>
      <c r="I30" s="125"/>
      <c r="J30" s="133"/>
      <c r="K30" s="66"/>
      <c r="L30" s="203">
        <f t="shared" si="1"/>
        <v>0</v>
      </c>
      <c r="M30" s="107"/>
      <c r="N30" s="107"/>
      <c r="O30" s="334"/>
      <c r="P30" s="125"/>
      <c r="Q30" s="133"/>
      <c r="R30" s="66"/>
      <c r="S30" s="203">
        <f t="shared" si="2"/>
        <v>0</v>
      </c>
      <c r="T30" s="107"/>
      <c r="U30" s="107"/>
      <c r="V30" s="126"/>
      <c r="W30" s="125"/>
      <c r="X30" s="133"/>
      <c r="Y30" s="66"/>
      <c r="Z30" s="203">
        <f t="shared" si="3"/>
        <v>0</v>
      </c>
      <c r="AA30" s="107"/>
      <c r="AB30" s="107"/>
      <c r="AC30" s="334"/>
      <c r="AD30" s="125"/>
      <c r="AE30" s="133"/>
      <c r="AF30" s="66"/>
      <c r="AG30" s="203">
        <f t="shared" si="4"/>
        <v>0</v>
      </c>
      <c r="AH30" s="107"/>
      <c r="AI30" s="107"/>
      <c r="AJ30" s="334"/>
      <c r="AK30" s="196"/>
      <c r="AL30" s="194"/>
      <c r="AM30" s="194"/>
      <c r="AN30" s="194"/>
      <c r="AO30" s="194"/>
      <c r="AP30" s="194"/>
      <c r="AQ30" s="194"/>
      <c r="AR30" s="194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</row>
    <row r="31" spans="1:70" ht="36.75" customHeight="1" x14ac:dyDescent="0.25">
      <c r="A31" s="2"/>
      <c r="B31" s="110" t="s">
        <v>15</v>
      </c>
      <c r="C31" s="134"/>
      <c r="D31" s="107"/>
      <c r="E31" s="109" t="str">
        <f t="shared" si="0"/>
        <v/>
      </c>
      <c r="F31" s="108" t="s">
        <v>15</v>
      </c>
      <c r="G31" s="134"/>
      <c r="H31" s="127" t="s">
        <v>15</v>
      </c>
      <c r="I31" s="125"/>
      <c r="J31" s="133"/>
      <c r="K31" s="66"/>
      <c r="L31" s="203">
        <f t="shared" si="1"/>
        <v>0</v>
      </c>
      <c r="M31" s="107"/>
      <c r="N31" s="107"/>
      <c r="O31" s="334"/>
      <c r="P31" s="125"/>
      <c r="Q31" s="133"/>
      <c r="R31" s="66"/>
      <c r="S31" s="203">
        <f t="shared" si="2"/>
        <v>0</v>
      </c>
      <c r="T31" s="107"/>
      <c r="U31" s="107"/>
      <c r="V31" s="126"/>
      <c r="W31" s="125"/>
      <c r="X31" s="133"/>
      <c r="Y31" s="66"/>
      <c r="Z31" s="203">
        <f t="shared" si="3"/>
        <v>0</v>
      </c>
      <c r="AA31" s="107"/>
      <c r="AB31" s="107"/>
      <c r="AC31" s="334"/>
      <c r="AD31" s="125"/>
      <c r="AE31" s="133"/>
      <c r="AF31" s="66"/>
      <c r="AG31" s="203">
        <f t="shared" si="4"/>
        <v>0</v>
      </c>
      <c r="AH31" s="107"/>
      <c r="AI31" s="107"/>
      <c r="AJ31" s="334"/>
      <c r="AK31" s="196"/>
      <c r="AL31" s="194"/>
      <c r="AM31" s="194"/>
      <c r="AN31" s="194"/>
      <c r="AO31" s="194"/>
      <c r="AP31" s="194"/>
      <c r="AQ31" s="194"/>
      <c r="AR31" s="194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</row>
    <row r="32" spans="1:70" ht="36.75" customHeight="1" x14ac:dyDescent="0.25">
      <c r="A32" s="2"/>
      <c r="B32" s="110" t="s">
        <v>15</v>
      </c>
      <c r="C32" s="134"/>
      <c r="D32" s="107"/>
      <c r="E32" s="109" t="str">
        <f t="shared" si="0"/>
        <v/>
      </c>
      <c r="F32" s="108" t="s">
        <v>15</v>
      </c>
      <c r="G32" s="134"/>
      <c r="H32" s="127" t="s">
        <v>15</v>
      </c>
      <c r="I32" s="125"/>
      <c r="J32" s="133"/>
      <c r="K32" s="66"/>
      <c r="L32" s="203">
        <f t="shared" si="1"/>
        <v>0</v>
      </c>
      <c r="M32" s="107"/>
      <c r="N32" s="107"/>
      <c r="O32" s="334"/>
      <c r="P32" s="125"/>
      <c r="Q32" s="133"/>
      <c r="R32" s="66"/>
      <c r="S32" s="203">
        <f t="shared" si="2"/>
        <v>0</v>
      </c>
      <c r="T32" s="107"/>
      <c r="U32" s="107"/>
      <c r="V32" s="126"/>
      <c r="W32" s="125"/>
      <c r="X32" s="133"/>
      <c r="Y32" s="66"/>
      <c r="Z32" s="203">
        <f t="shared" si="3"/>
        <v>0</v>
      </c>
      <c r="AA32" s="107"/>
      <c r="AB32" s="107"/>
      <c r="AC32" s="334"/>
      <c r="AD32" s="125"/>
      <c r="AE32" s="133"/>
      <c r="AF32" s="66"/>
      <c r="AG32" s="203">
        <f t="shared" si="4"/>
        <v>0</v>
      </c>
      <c r="AH32" s="107"/>
      <c r="AI32" s="107"/>
      <c r="AJ32" s="334"/>
      <c r="AK32" s="196"/>
      <c r="AL32" s="194"/>
      <c r="AM32" s="194"/>
      <c r="AN32" s="194"/>
      <c r="AO32" s="194"/>
      <c r="AP32" s="194"/>
      <c r="AQ32" s="194"/>
      <c r="AR32" s="194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1:70" customFormat="1" ht="36.75" customHeight="1" x14ac:dyDescent="0.25">
      <c r="A33" s="176"/>
      <c r="B33" s="110" t="s">
        <v>15</v>
      </c>
      <c r="C33" s="134"/>
      <c r="D33" s="107"/>
      <c r="E33" s="109" t="str">
        <f t="shared" si="0"/>
        <v/>
      </c>
      <c r="F33" s="108" t="s">
        <v>15</v>
      </c>
      <c r="G33" s="134"/>
      <c r="H33" s="127" t="s">
        <v>15</v>
      </c>
      <c r="I33" s="125"/>
      <c r="J33" s="133"/>
      <c r="K33" s="66"/>
      <c r="L33" s="203">
        <f t="shared" si="1"/>
        <v>0</v>
      </c>
      <c r="M33" s="107"/>
      <c r="N33" s="107"/>
      <c r="O33" s="334"/>
      <c r="P33" s="125"/>
      <c r="Q33" s="133"/>
      <c r="R33" s="66"/>
      <c r="S33" s="203">
        <f t="shared" si="2"/>
        <v>0</v>
      </c>
      <c r="T33" s="107"/>
      <c r="U33" s="107"/>
      <c r="V33" s="126"/>
      <c r="W33" s="125"/>
      <c r="X33" s="133"/>
      <c r="Y33" s="66"/>
      <c r="Z33" s="203">
        <f t="shared" si="3"/>
        <v>0</v>
      </c>
      <c r="AA33" s="107"/>
      <c r="AB33" s="107"/>
      <c r="AC33" s="334"/>
      <c r="AD33" s="125"/>
      <c r="AE33" s="133"/>
      <c r="AF33" s="66"/>
      <c r="AG33" s="203">
        <f t="shared" si="4"/>
        <v>0</v>
      </c>
      <c r="AH33" s="107"/>
      <c r="AI33" s="107"/>
      <c r="AJ33" s="334"/>
      <c r="AK33" s="196"/>
      <c r="AL33" s="194"/>
      <c r="AM33" s="194"/>
      <c r="AN33" s="194"/>
      <c r="AO33" s="194"/>
      <c r="AP33" s="194"/>
      <c r="AQ33" s="194"/>
      <c r="AR33" s="194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1:70" ht="36.75" customHeight="1" x14ac:dyDescent="0.25">
      <c r="B34" s="110" t="s">
        <v>15</v>
      </c>
      <c r="C34" s="134"/>
      <c r="D34" s="107"/>
      <c r="E34" s="109" t="str">
        <f t="shared" si="0"/>
        <v/>
      </c>
      <c r="F34" s="108" t="s">
        <v>15</v>
      </c>
      <c r="G34" s="134"/>
      <c r="H34" s="127" t="s">
        <v>15</v>
      </c>
      <c r="I34" s="125"/>
      <c r="J34" s="133"/>
      <c r="K34" s="66"/>
      <c r="L34" s="203">
        <f t="shared" si="1"/>
        <v>0</v>
      </c>
      <c r="M34" s="107"/>
      <c r="N34" s="107"/>
      <c r="O34" s="334"/>
      <c r="P34" s="125"/>
      <c r="Q34" s="133"/>
      <c r="R34" s="66"/>
      <c r="S34" s="203">
        <f t="shared" si="2"/>
        <v>0</v>
      </c>
      <c r="T34" s="107"/>
      <c r="U34" s="107"/>
      <c r="V34" s="126"/>
      <c r="W34" s="125"/>
      <c r="X34" s="133"/>
      <c r="Y34" s="66"/>
      <c r="Z34" s="203">
        <f t="shared" si="3"/>
        <v>0</v>
      </c>
      <c r="AA34" s="107"/>
      <c r="AB34" s="107"/>
      <c r="AC34" s="334"/>
      <c r="AD34" s="125"/>
      <c r="AE34" s="133"/>
      <c r="AF34" s="66"/>
      <c r="AG34" s="203">
        <f t="shared" si="4"/>
        <v>0</v>
      </c>
      <c r="AH34" s="107"/>
      <c r="AI34" s="107"/>
      <c r="AJ34" s="334"/>
      <c r="AK34" s="196"/>
      <c r="AL34" s="194"/>
      <c r="AM34" s="194"/>
      <c r="AN34" s="194"/>
      <c r="AO34" s="194"/>
      <c r="AP34" s="194"/>
      <c r="AQ34" s="194"/>
      <c r="AR34" s="194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1:70" ht="36.75" customHeight="1" x14ac:dyDescent="0.25">
      <c r="B35" s="110" t="s">
        <v>15</v>
      </c>
      <c r="C35" s="134"/>
      <c r="D35" s="107"/>
      <c r="E35" s="109" t="str">
        <f t="shared" si="0"/>
        <v/>
      </c>
      <c r="F35" s="108" t="s">
        <v>15</v>
      </c>
      <c r="G35" s="134"/>
      <c r="H35" s="127" t="s">
        <v>15</v>
      </c>
      <c r="I35" s="125"/>
      <c r="J35" s="133"/>
      <c r="K35" s="66"/>
      <c r="L35" s="203">
        <f t="shared" si="1"/>
        <v>0</v>
      </c>
      <c r="M35" s="107"/>
      <c r="N35" s="107"/>
      <c r="O35" s="334"/>
      <c r="P35" s="125"/>
      <c r="Q35" s="133"/>
      <c r="R35" s="66"/>
      <c r="S35" s="203">
        <f t="shared" si="2"/>
        <v>0</v>
      </c>
      <c r="T35" s="107"/>
      <c r="U35" s="107"/>
      <c r="V35" s="126"/>
      <c r="W35" s="125"/>
      <c r="X35" s="133"/>
      <c r="Y35" s="66"/>
      <c r="Z35" s="203">
        <f t="shared" si="3"/>
        <v>0</v>
      </c>
      <c r="AA35" s="107"/>
      <c r="AB35" s="107"/>
      <c r="AC35" s="334"/>
      <c r="AD35" s="125"/>
      <c r="AE35" s="133"/>
      <c r="AF35" s="66"/>
      <c r="AG35" s="203">
        <f t="shared" si="4"/>
        <v>0</v>
      </c>
      <c r="AH35" s="107"/>
      <c r="AI35" s="107"/>
      <c r="AJ35" s="334"/>
      <c r="AK35" s="196"/>
      <c r="AL35" s="194"/>
      <c r="AM35" s="194"/>
      <c r="AN35" s="194"/>
      <c r="AO35" s="194"/>
      <c r="AP35" s="194"/>
      <c r="AQ35" s="194"/>
      <c r="AR35" s="194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1:70" ht="36.75" customHeight="1" x14ac:dyDescent="0.25">
      <c r="B36" s="110" t="s">
        <v>15</v>
      </c>
      <c r="C36" s="134"/>
      <c r="D36" s="107"/>
      <c r="E36" s="109" t="str">
        <f t="shared" si="0"/>
        <v/>
      </c>
      <c r="F36" s="108" t="s">
        <v>15</v>
      </c>
      <c r="G36" s="134"/>
      <c r="H36" s="127" t="s">
        <v>15</v>
      </c>
      <c r="I36" s="125"/>
      <c r="J36" s="133"/>
      <c r="K36" s="66"/>
      <c r="L36" s="203">
        <f t="shared" si="1"/>
        <v>0</v>
      </c>
      <c r="M36" s="107"/>
      <c r="N36" s="107"/>
      <c r="O36" s="334"/>
      <c r="P36" s="125"/>
      <c r="Q36" s="133"/>
      <c r="R36" s="66"/>
      <c r="S36" s="203">
        <f t="shared" si="2"/>
        <v>0</v>
      </c>
      <c r="T36" s="107"/>
      <c r="U36" s="107"/>
      <c r="V36" s="126"/>
      <c r="W36" s="125"/>
      <c r="X36" s="133"/>
      <c r="Y36" s="66"/>
      <c r="Z36" s="203">
        <f t="shared" si="3"/>
        <v>0</v>
      </c>
      <c r="AA36" s="107"/>
      <c r="AB36" s="107"/>
      <c r="AC36" s="334"/>
      <c r="AD36" s="125"/>
      <c r="AE36" s="133"/>
      <c r="AF36" s="66"/>
      <c r="AG36" s="203">
        <f t="shared" si="4"/>
        <v>0</v>
      </c>
      <c r="AH36" s="107"/>
      <c r="AI36" s="107"/>
      <c r="AJ36" s="334"/>
      <c r="AK36" s="196"/>
      <c r="AL36" s="194"/>
      <c r="AM36" s="194"/>
      <c r="AN36" s="194"/>
      <c r="AO36" s="194"/>
      <c r="AP36" s="194"/>
      <c r="AQ36" s="194"/>
      <c r="AR36" s="194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1:70" ht="36.75" customHeight="1" x14ac:dyDescent="0.25">
      <c r="B37" s="110" t="s">
        <v>15</v>
      </c>
      <c r="C37" s="134"/>
      <c r="D37" s="107"/>
      <c r="E37" s="109" t="str">
        <f t="shared" si="0"/>
        <v/>
      </c>
      <c r="F37" s="108" t="s">
        <v>15</v>
      </c>
      <c r="G37" s="134"/>
      <c r="H37" s="127" t="s">
        <v>15</v>
      </c>
      <c r="I37" s="125"/>
      <c r="J37" s="133"/>
      <c r="K37" s="66"/>
      <c r="L37" s="203">
        <f t="shared" si="1"/>
        <v>0</v>
      </c>
      <c r="M37" s="107"/>
      <c r="N37" s="107"/>
      <c r="O37" s="334"/>
      <c r="P37" s="125"/>
      <c r="Q37" s="133"/>
      <c r="R37" s="66"/>
      <c r="S37" s="203">
        <f t="shared" si="2"/>
        <v>0</v>
      </c>
      <c r="T37" s="107"/>
      <c r="U37" s="107"/>
      <c r="V37" s="126"/>
      <c r="W37" s="125"/>
      <c r="X37" s="133"/>
      <c r="Y37" s="66"/>
      <c r="Z37" s="203">
        <f t="shared" si="3"/>
        <v>0</v>
      </c>
      <c r="AA37" s="107"/>
      <c r="AB37" s="107"/>
      <c r="AC37" s="334"/>
      <c r="AD37" s="125"/>
      <c r="AE37" s="133"/>
      <c r="AF37" s="66"/>
      <c r="AG37" s="203">
        <f t="shared" si="4"/>
        <v>0</v>
      </c>
      <c r="AH37" s="107"/>
      <c r="AI37" s="107"/>
      <c r="AJ37" s="334"/>
      <c r="AK37" s="196"/>
      <c r="AL37" s="194"/>
      <c r="AM37" s="194"/>
      <c r="AN37" s="194"/>
      <c r="AO37" s="194"/>
      <c r="AP37" s="194"/>
      <c r="AQ37" s="194"/>
      <c r="AR37" s="194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1:70" ht="36.75" customHeight="1" x14ac:dyDescent="0.25">
      <c r="B38" s="110" t="s">
        <v>15</v>
      </c>
      <c r="C38" s="134"/>
      <c r="D38" s="107"/>
      <c r="E38" s="109" t="str">
        <f t="shared" si="0"/>
        <v/>
      </c>
      <c r="F38" s="108" t="s">
        <v>15</v>
      </c>
      <c r="G38" s="134"/>
      <c r="H38" s="127" t="s">
        <v>15</v>
      </c>
      <c r="I38" s="125"/>
      <c r="J38" s="133"/>
      <c r="K38" s="66"/>
      <c r="L38" s="203">
        <f t="shared" si="1"/>
        <v>0</v>
      </c>
      <c r="M38" s="107"/>
      <c r="N38" s="107"/>
      <c r="O38" s="334"/>
      <c r="P38" s="125"/>
      <c r="Q38" s="133"/>
      <c r="R38" s="66"/>
      <c r="S38" s="203">
        <f t="shared" si="2"/>
        <v>0</v>
      </c>
      <c r="T38" s="107"/>
      <c r="U38" s="107"/>
      <c r="V38" s="126"/>
      <c r="W38" s="125"/>
      <c r="X38" s="133"/>
      <c r="Y38" s="66"/>
      <c r="Z38" s="203">
        <f t="shared" si="3"/>
        <v>0</v>
      </c>
      <c r="AA38" s="107"/>
      <c r="AB38" s="107"/>
      <c r="AC38" s="334"/>
      <c r="AD38" s="125"/>
      <c r="AE38" s="133"/>
      <c r="AF38" s="66"/>
      <c r="AG38" s="203">
        <f t="shared" si="4"/>
        <v>0</v>
      </c>
      <c r="AH38" s="107"/>
      <c r="AI38" s="107"/>
      <c r="AJ38" s="334"/>
      <c r="AK38" s="196"/>
      <c r="AL38" s="194"/>
      <c r="AM38" s="194"/>
      <c r="AN38" s="194"/>
      <c r="AO38" s="194"/>
      <c r="AP38" s="194"/>
      <c r="AQ38" s="194"/>
      <c r="AR38" s="194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1:70" ht="19.5" thickBot="1" x14ac:dyDescent="0.3">
      <c r="B39" s="204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6"/>
      <c r="AL39" s="194"/>
      <c r="AM39" s="194"/>
      <c r="AN39" s="194"/>
      <c r="AO39" s="194"/>
      <c r="AP39" s="194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</row>
    <row r="40" spans="1:70" ht="19.5" thickTop="1" x14ac:dyDescent="0.25">
      <c r="X40" s="194"/>
      <c r="Z40" s="194"/>
      <c r="AA40" s="194"/>
      <c r="AB40" s="194"/>
      <c r="AC40" s="194"/>
      <c r="AD40" s="194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70" ht="18.75" x14ac:dyDescent="0.25">
      <c r="X41" s="194"/>
      <c r="Z41" s="194"/>
      <c r="AA41" s="194"/>
      <c r="AB41" s="194"/>
      <c r="AC41" s="194"/>
      <c r="AD41" s="194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</sheetData>
  <sheetProtection algorithmName="SHA-512" hashValue="EdCkxdBP2VBGxpKmfVWElk9KJ3TiiwKlnd7lCULUe7IQoA5OjCDwsQRf4FOkHB8BbKf4K2JOoQTF0rzh0ubVXg==" saltValue="GpMbpw2FHxH3/xoeCIPziQ==" spinCount="100000" sheet="1" objects="1" scenarios="1"/>
  <mergeCells count="17">
    <mergeCell ref="I13:O13"/>
    <mergeCell ref="P13:V13"/>
    <mergeCell ref="W13:AC13"/>
    <mergeCell ref="AD13:AJ13"/>
    <mergeCell ref="O11:V11"/>
    <mergeCell ref="G11:N11"/>
    <mergeCell ref="B6:F6"/>
    <mergeCell ref="B10:D10"/>
    <mergeCell ref="E10:F10"/>
    <mergeCell ref="B11:D11"/>
    <mergeCell ref="E11:F11"/>
    <mergeCell ref="B7:D7"/>
    <mergeCell ref="E7:F7"/>
    <mergeCell ref="B8:D8"/>
    <mergeCell ref="E8:F8"/>
    <mergeCell ref="B9:D9"/>
    <mergeCell ref="E9:F9"/>
  </mergeCells>
  <conditionalFormatting sqref="C16:C38">
    <cfRule type="expression" dxfId="79" priority="2">
      <formula>(B16&lt;&gt;"Outro")</formula>
    </cfRule>
  </conditionalFormatting>
  <conditionalFormatting sqref="G16:G38">
    <cfRule type="expression" dxfId="78" priority="1">
      <formula>(F16&lt;&gt;"Outro")</formula>
    </cfRule>
  </conditionalFormatting>
  <conditionalFormatting sqref="L16:L38">
    <cfRule type="expression" dxfId="77" priority="9">
      <formula>L16&gt;$D16</formula>
    </cfRule>
  </conditionalFormatting>
  <conditionalFormatting sqref="S16:S38">
    <cfRule type="expression" dxfId="76" priority="5">
      <formula>S16&gt;$D16</formula>
    </cfRule>
  </conditionalFormatting>
  <conditionalFormatting sqref="Z16:Z38">
    <cfRule type="expression" dxfId="75" priority="4">
      <formula>Z16&gt;$D16</formula>
    </cfRule>
  </conditionalFormatting>
  <conditionalFormatting sqref="AG16:AG38">
    <cfRule type="expression" dxfId="74" priority="3">
      <formula>AG16&gt;$D16</formula>
    </cfRule>
  </conditionalFormatting>
  <dataValidations count="5">
    <dataValidation type="whole" operator="notEqual" showDropDown="1" showInputMessage="1" showErrorMessage="1" errorTitle="Erro" error="Se o oxigénio de referência for 21 ou não especificado por favor não preencha este campo!" sqref="E10:F10" xr:uid="{00000000-0002-0000-0900-000000000000}">
      <formula1>21</formula1>
    </dataValidation>
    <dataValidation type="list" allowBlank="1" showInputMessage="1" showErrorMessage="1" sqref="L5" xr:uid="{00000000-0002-0000-0900-000001000000}">
      <formula1>"&lt;Selecionar&gt;,Sim,Não"</formula1>
    </dataValidation>
    <dataValidation type="list" allowBlank="1" showInputMessage="1" showErrorMessage="1" sqref="H16:H38" xr:uid="{00000000-0002-0000-0900-000002000000}">
      <formula1>"&lt;Selecionar&gt;, Acreditado, Não acreditado"</formula1>
    </dataValidation>
    <dataValidation type="list" allowBlank="1" showInputMessage="1" showErrorMessage="1" sqref="E11:F11" xr:uid="{00000000-0002-0000-0900-000003000000}">
      <formula1>"&lt;selecionar&gt;, Sim, Não"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 xr:uid="{00000000-0002-0000-0900-000004000000}">
      <formula1>" -,&lt;LQ, &lt;Ld"</formula1>
    </dataValidation>
  </dataValidations>
  <hyperlinks>
    <hyperlink ref="B1" location="Atividade!A1" display="&lt; Voltar ao ínicio" xr:uid="{00000000-0004-0000-0900-000000000000}"/>
  </hyperlinks>
  <pageMargins left="0.25" right="0.25" top="0.75" bottom="0.75" header="0.3" footer="0.3"/>
  <pageSetup paperSize="8" scale="2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900-000005000000}">
          <x14:formula1>
            <xm:f>Suporte!$D$6:$D$10</xm:f>
          </x14:formula1>
          <xm:sqref>F16:F38</xm:sqref>
        </x14:dataValidation>
        <x14:dataValidation type="list" allowBlank="1" showInputMessage="1" showErrorMessage="1" xr:uid="{00000000-0002-0000-0900-000006000000}">
          <x14:formula1>
            <xm:f>Suporte!$S$6:$S$155</xm:f>
          </x14:formula1>
          <xm:sqref>B16:B38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BR41"/>
  <sheetViews>
    <sheetView zoomScale="70" zoomScaleNormal="70" workbookViewId="0"/>
  </sheetViews>
  <sheetFormatPr defaultColWidth="9" defaultRowHeight="15" x14ac:dyDescent="0.25"/>
  <cols>
    <col min="1" max="1" width="3.25" style="5" customWidth="1"/>
    <col min="2" max="2" width="20.875" style="5" customWidth="1"/>
    <col min="3" max="3" width="13.25" style="5" customWidth="1"/>
    <col min="4" max="4" width="10.625" style="5" customWidth="1"/>
    <col min="5" max="7" width="12" style="5" customWidth="1"/>
    <col min="8" max="8" width="12.75" style="5" customWidth="1"/>
    <col min="9" max="36" width="12" style="5" customWidth="1"/>
    <col min="37" max="37" width="5.125" style="5" customWidth="1"/>
    <col min="38" max="38" width="14.125" style="5" customWidth="1"/>
    <col min="39" max="39" width="9" style="5"/>
    <col min="40" max="40" width="12.5" style="5" customWidth="1"/>
    <col min="41" max="41" width="13.375" style="5" customWidth="1"/>
    <col min="42" max="42" width="9" style="5"/>
    <col min="43" max="43" width="17.25" style="5" customWidth="1"/>
    <col min="44" max="44" width="11.375" style="5" customWidth="1"/>
    <col min="45" max="48" width="9" style="5"/>
    <col min="49" max="49" width="4.75" style="5" customWidth="1"/>
    <col min="50" max="16384" width="9" style="5"/>
  </cols>
  <sheetData>
    <row r="1" spans="1:44" customFormat="1" ht="15.75" thickBot="1" x14ac:dyDescent="0.3">
      <c r="B1" s="92" t="s">
        <v>11</v>
      </c>
    </row>
    <row r="2" spans="1:44" customFormat="1" ht="18" x14ac:dyDescent="0.25">
      <c r="A2" s="24"/>
      <c r="B2" s="41" t="s">
        <v>2428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40"/>
      <c r="W2" s="40"/>
      <c r="X2" s="40"/>
      <c r="Y2" s="40"/>
      <c r="Z2" s="40"/>
      <c r="AA2" s="40"/>
      <c r="AB2" s="5"/>
    </row>
    <row r="3" spans="1:44" customFormat="1" ht="18" x14ac:dyDescent="0.25">
      <c r="A3" s="176"/>
      <c r="B3" s="403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</row>
    <row r="4" spans="1:44" customFormat="1" ht="19.5" thickBot="1" x14ac:dyDescent="0.3">
      <c r="A4" s="176"/>
      <c r="B4" s="422" t="s">
        <v>2910</v>
      </c>
      <c r="C4" s="190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5"/>
    </row>
    <row r="5" spans="1:44" ht="15.75" thickTop="1" x14ac:dyDescent="0.25">
      <c r="A5" s="176"/>
      <c r="B5" s="34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2"/>
    </row>
    <row r="6" spans="1:44" ht="18" customHeight="1" x14ac:dyDescent="0.25">
      <c r="A6" s="2"/>
      <c r="B6" s="710" t="s">
        <v>2382</v>
      </c>
      <c r="C6" s="711"/>
      <c r="D6" s="711"/>
      <c r="E6" s="711"/>
      <c r="F6" s="71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K6" s="197"/>
    </row>
    <row r="7" spans="1:44" ht="18" customHeight="1" x14ac:dyDescent="0.25">
      <c r="A7" s="2"/>
      <c r="B7" s="708" t="s">
        <v>2383</v>
      </c>
      <c r="C7" s="709"/>
      <c r="D7" s="709"/>
      <c r="E7" s="609"/>
      <c r="F7" s="609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K7" s="197"/>
    </row>
    <row r="8" spans="1:44" ht="18" customHeight="1" x14ac:dyDescent="0.25">
      <c r="A8" s="2"/>
      <c r="B8" s="686" t="s">
        <v>2385</v>
      </c>
      <c r="C8" s="687"/>
      <c r="D8" s="688"/>
      <c r="E8" s="649"/>
      <c r="F8" s="651"/>
      <c r="G8" s="2"/>
      <c r="H8" s="13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K8" s="197"/>
    </row>
    <row r="9" spans="1:44" ht="18" customHeight="1" x14ac:dyDescent="0.25">
      <c r="A9" s="2"/>
      <c r="B9" s="708" t="s">
        <v>2384</v>
      </c>
      <c r="C9" s="709"/>
      <c r="D9" s="709"/>
      <c r="E9" s="609"/>
      <c r="F9" s="609"/>
      <c r="G9" s="2"/>
      <c r="H9" s="130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K9" s="197"/>
    </row>
    <row r="10" spans="1:44" ht="18" customHeight="1" x14ac:dyDescent="0.25">
      <c r="A10" s="2"/>
      <c r="B10" s="686" t="s">
        <v>2387</v>
      </c>
      <c r="C10" s="687"/>
      <c r="D10" s="688"/>
      <c r="E10" s="649"/>
      <c r="F10" s="651"/>
      <c r="G10" s="2"/>
      <c r="H10" s="13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K10" s="197"/>
    </row>
    <row r="11" spans="1:44" ht="18" customHeight="1" x14ac:dyDescent="0.25">
      <c r="A11" s="2"/>
      <c r="B11" s="686" t="s">
        <v>2386</v>
      </c>
      <c r="C11" s="687"/>
      <c r="D11" s="688"/>
      <c r="E11" s="649"/>
      <c r="F11" s="651"/>
      <c r="G11" s="713"/>
      <c r="H11" s="713"/>
      <c r="I11" s="713"/>
      <c r="J11" s="713"/>
      <c r="K11" s="713"/>
      <c r="L11" s="713"/>
      <c r="M11" s="713"/>
      <c r="N11" s="713"/>
      <c r="O11" s="714"/>
      <c r="P11" s="714"/>
      <c r="Q11" s="714"/>
      <c r="R11" s="714"/>
      <c r="S11" s="714"/>
      <c r="T11" s="714"/>
      <c r="U11" s="714"/>
      <c r="V11" s="714"/>
      <c r="W11" s="193"/>
      <c r="X11" s="193"/>
      <c r="Y11" s="193"/>
      <c r="Z11" s="193"/>
      <c r="AA11" s="193"/>
      <c r="AB11" s="193"/>
      <c r="AC11" s="2"/>
      <c r="AD11" s="2"/>
      <c r="AK11" s="197"/>
    </row>
    <row r="12" spans="1:44" ht="18.75" x14ac:dyDescent="0.25">
      <c r="A12" s="2"/>
      <c r="B12" s="195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194"/>
      <c r="AK12" s="197"/>
    </row>
    <row r="13" spans="1:44" ht="18.75" customHeight="1" x14ac:dyDescent="0.25">
      <c r="A13" s="2"/>
      <c r="B13" s="198"/>
      <c r="C13" s="2"/>
      <c r="D13" s="2"/>
      <c r="E13" s="2"/>
      <c r="F13" s="2"/>
      <c r="G13" s="2"/>
      <c r="H13" s="2"/>
      <c r="I13" s="702" t="s">
        <v>2584</v>
      </c>
      <c r="J13" s="703"/>
      <c r="K13" s="703"/>
      <c r="L13" s="703"/>
      <c r="M13" s="703"/>
      <c r="N13" s="703"/>
      <c r="O13" s="704"/>
      <c r="P13" s="702" t="s">
        <v>2585</v>
      </c>
      <c r="Q13" s="703"/>
      <c r="R13" s="703"/>
      <c r="S13" s="703"/>
      <c r="T13" s="703"/>
      <c r="U13" s="703"/>
      <c r="V13" s="704"/>
      <c r="W13" s="702" t="s">
        <v>2586</v>
      </c>
      <c r="X13" s="703"/>
      <c r="Y13" s="703"/>
      <c r="Z13" s="703"/>
      <c r="AA13" s="703"/>
      <c r="AB13" s="703"/>
      <c r="AC13" s="704"/>
      <c r="AD13" s="702" t="s">
        <v>2587</v>
      </c>
      <c r="AE13" s="703"/>
      <c r="AF13" s="703"/>
      <c r="AG13" s="703"/>
      <c r="AH13" s="703"/>
      <c r="AI13" s="703"/>
      <c r="AJ13" s="705"/>
      <c r="AK13" s="197"/>
      <c r="AL13" s="194"/>
      <c r="AM13" s="194"/>
      <c r="AN13" s="194"/>
    </row>
    <row r="14" spans="1:44" ht="40.5" customHeight="1" x14ac:dyDescent="0.25">
      <c r="A14" s="2"/>
      <c r="B14" s="199"/>
      <c r="C14" s="158"/>
      <c r="D14" s="158"/>
      <c r="E14" s="158"/>
      <c r="F14" s="158"/>
      <c r="G14" s="158"/>
      <c r="H14" s="158"/>
      <c r="I14" s="125"/>
      <c r="J14" s="107"/>
      <c r="K14" s="107"/>
      <c r="L14" s="107"/>
      <c r="M14" s="107"/>
      <c r="N14" s="107"/>
      <c r="O14" s="107"/>
      <c r="P14" s="125"/>
      <c r="Q14" s="107"/>
      <c r="R14" s="107"/>
      <c r="S14" s="107"/>
      <c r="T14" s="107"/>
      <c r="U14" s="107"/>
      <c r="V14" s="107"/>
      <c r="W14" s="125"/>
      <c r="X14" s="107"/>
      <c r="Y14" s="107"/>
      <c r="Z14" s="107"/>
      <c r="AA14" s="107"/>
      <c r="AB14" s="107"/>
      <c r="AC14" s="107"/>
      <c r="AD14" s="125"/>
      <c r="AE14" s="107"/>
      <c r="AF14" s="107"/>
      <c r="AG14" s="107"/>
      <c r="AH14" s="107"/>
      <c r="AI14" s="107"/>
      <c r="AJ14" s="126"/>
      <c r="AK14" s="196"/>
      <c r="AL14" s="194"/>
      <c r="AM14" s="194"/>
      <c r="AN14" s="194"/>
      <c r="AO14" s="194"/>
      <c r="AP14" s="194"/>
      <c r="AQ14" s="194"/>
      <c r="AR14" s="194"/>
    </row>
    <row r="15" spans="1:44" ht="107.25" customHeight="1" x14ac:dyDescent="0.25">
      <c r="A15" s="2"/>
      <c r="B15" s="208" t="s">
        <v>56</v>
      </c>
      <c r="C15" s="293" t="s">
        <v>2439</v>
      </c>
      <c r="D15" s="209" t="s">
        <v>2488</v>
      </c>
      <c r="E15" s="209" t="s">
        <v>2391</v>
      </c>
      <c r="F15" s="209" t="s">
        <v>57</v>
      </c>
      <c r="G15" s="292" t="s">
        <v>2502</v>
      </c>
      <c r="H15" s="292" t="s">
        <v>58</v>
      </c>
      <c r="I15" s="336" t="s">
        <v>2389</v>
      </c>
      <c r="J15" s="337" t="s">
        <v>2427</v>
      </c>
      <c r="K15" s="338" t="s">
        <v>292</v>
      </c>
      <c r="L15" s="338" t="s">
        <v>2390</v>
      </c>
      <c r="M15" s="339" t="s">
        <v>2583</v>
      </c>
      <c r="N15" s="339" t="s">
        <v>2388</v>
      </c>
      <c r="O15" s="340" t="s">
        <v>2503</v>
      </c>
      <c r="P15" s="202" t="s">
        <v>2389</v>
      </c>
      <c r="Q15" s="200" t="s">
        <v>2427</v>
      </c>
      <c r="R15" s="201" t="s">
        <v>292</v>
      </c>
      <c r="S15" s="201" t="s">
        <v>2390</v>
      </c>
      <c r="T15" s="339" t="s">
        <v>2583</v>
      </c>
      <c r="U15" s="339" t="s">
        <v>2388</v>
      </c>
      <c r="V15" s="340" t="s">
        <v>2503</v>
      </c>
      <c r="W15" s="202" t="s">
        <v>2389</v>
      </c>
      <c r="X15" s="200" t="s">
        <v>2427</v>
      </c>
      <c r="Y15" s="201" t="s">
        <v>292</v>
      </c>
      <c r="Z15" s="201" t="s">
        <v>2390</v>
      </c>
      <c r="AA15" s="339" t="s">
        <v>2583</v>
      </c>
      <c r="AB15" s="339" t="s">
        <v>2388</v>
      </c>
      <c r="AC15" s="340" t="s">
        <v>2503</v>
      </c>
      <c r="AD15" s="202" t="s">
        <v>2389</v>
      </c>
      <c r="AE15" s="200" t="s">
        <v>2427</v>
      </c>
      <c r="AF15" s="201" t="s">
        <v>292</v>
      </c>
      <c r="AG15" s="201" t="s">
        <v>2390</v>
      </c>
      <c r="AH15" s="339" t="s">
        <v>2583</v>
      </c>
      <c r="AI15" s="339" t="s">
        <v>2388</v>
      </c>
      <c r="AJ15" s="340" t="s">
        <v>2503</v>
      </c>
      <c r="AK15" s="196"/>
      <c r="AL15" s="194"/>
      <c r="AM15" s="194"/>
      <c r="AN15" s="194"/>
      <c r="AO15" s="194"/>
      <c r="AP15" s="194"/>
      <c r="AQ15" s="194"/>
      <c r="AR15" s="194"/>
    </row>
    <row r="16" spans="1:44" ht="36.75" customHeight="1" x14ac:dyDescent="0.25">
      <c r="A16" s="2"/>
      <c r="B16" s="110" t="s">
        <v>15</v>
      </c>
      <c r="C16" s="134"/>
      <c r="D16" s="107"/>
      <c r="E16" s="109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08" t="s">
        <v>15</v>
      </c>
      <c r="G16" s="134"/>
      <c r="H16" s="127" t="s">
        <v>15</v>
      </c>
      <c r="I16" s="125"/>
      <c r="J16" s="133"/>
      <c r="K16" s="66"/>
      <c r="L16" s="203">
        <f>I16*IF(K16=21,1,(IF(ISNUMBER($E$10),(21-$E$10)/(21-K16),1)))</f>
        <v>0</v>
      </c>
      <c r="M16" s="107"/>
      <c r="N16" s="107"/>
      <c r="O16" s="334"/>
      <c r="P16" s="125"/>
      <c r="Q16" s="133"/>
      <c r="R16" s="66"/>
      <c r="S16" s="203">
        <f>P16*IF(R16=21,1,(IF(ISNUMBER($E$10),(21-$E$10)/(21-R16),1)))</f>
        <v>0</v>
      </c>
      <c r="T16" s="107"/>
      <c r="U16" s="107"/>
      <c r="V16" s="334"/>
      <c r="W16" s="125"/>
      <c r="X16" s="133"/>
      <c r="Y16" s="66"/>
      <c r="Z16" s="203">
        <f>W16*IF(Y16=21,1,(IF(ISNUMBER($E$10),(21-$E$10)/(21-Y16),1)))</f>
        <v>0</v>
      </c>
      <c r="AA16" s="107"/>
      <c r="AB16" s="107"/>
      <c r="AC16" s="334"/>
      <c r="AD16" s="125"/>
      <c r="AE16" s="133"/>
      <c r="AF16" s="66"/>
      <c r="AG16" s="203">
        <f>AD16*IF(AF16=21,1,(IF(ISNUMBER($E$10),(21-$E$10)/(21-AF16),1)))</f>
        <v>0</v>
      </c>
      <c r="AH16" s="107"/>
      <c r="AI16" s="107"/>
      <c r="AJ16" s="334"/>
      <c r="AK16" s="196"/>
      <c r="AL16" s="194"/>
      <c r="AM16" s="194"/>
      <c r="AN16" s="194"/>
      <c r="AO16" s="194"/>
      <c r="AP16" s="194"/>
      <c r="AQ16" s="194"/>
      <c r="AR16" s="194"/>
    </row>
    <row r="17" spans="1:70" ht="36.75" customHeight="1" x14ac:dyDescent="0.25">
      <c r="A17" s="2"/>
      <c r="B17" s="110" t="s">
        <v>15</v>
      </c>
      <c r="C17" s="134"/>
      <c r="D17" s="107"/>
      <c r="E17" s="109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08" t="s">
        <v>15</v>
      </c>
      <c r="G17" s="134"/>
      <c r="H17" s="127" t="s">
        <v>15</v>
      </c>
      <c r="I17" s="125"/>
      <c r="J17" s="133"/>
      <c r="K17" s="66"/>
      <c r="L17" s="203">
        <f t="shared" ref="L17:L38" si="1">I17*IF(K17=21,1,(IF(ISNUMBER($E$10),(21-$E$10)/(21-K17),1)))</f>
        <v>0</v>
      </c>
      <c r="M17" s="107"/>
      <c r="N17" s="107"/>
      <c r="O17" s="335"/>
      <c r="P17" s="125"/>
      <c r="Q17" s="133"/>
      <c r="R17" s="66"/>
      <c r="S17" s="203">
        <f t="shared" ref="S17:S38" si="2">P17*IF(R17=21,1,(IF(ISNUMBER($E$10),(21-$E$10)/(21-R17),1)))</f>
        <v>0</v>
      </c>
      <c r="T17" s="107"/>
      <c r="U17" s="107"/>
      <c r="V17" s="126"/>
      <c r="W17" s="125"/>
      <c r="X17" s="133"/>
      <c r="Y17" s="66"/>
      <c r="Z17" s="203">
        <f t="shared" ref="Z17:Z38" si="3">W17*IF(Y17=21,1,(IF(ISNUMBER($E$10),(21-$E$10)/(21-Y17),1)))</f>
        <v>0</v>
      </c>
      <c r="AA17" s="107"/>
      <c r="AB17" s="107"/>
      <c r="AC17" s="334"/>
      <c r="AD17" s="125"/>
      <c r="AE17" s="133"/>
      <c r="AF17" s="66"/>
      <c r="AG17" s="203">
        <f t="shared" ref="AG17:AG38" si="4">AD17*IF(AF17=21,1,(IF(ISNUMBER($E$10),(21-$E$10)/(21-AF17),1)))</f>
        <v>0</v>
      </c>
      <c r="AH17" s="107"/>
      <c r="AI17" s="107"/>
      <c r="AJ17" s="334"/>
      <c r="AK17" s="196"/>
      <c r="AL17" s="194"/>
      <c r="AM17" s="194"/>
      <c r="AN17" s="194"/>
      <c r="AO17" s="194"/>
      <c r="AP17" s="194"/>
      <c r="AQ17" s="194"/>
      <c r="AR17" s="194"/>
      <c r="AS17" s="2"/>
      <c r="AT17" s="2"/>
    </row>
    <row r="18" spans="1:70" ht="36.75" customHeight="1" x14ac:dyDescent="0.25">
      <c r="A18" s="2"/>
      <c r="B18" s="110" t="s">
        <v>15</v>
      </c>
      <c r="C18" s="134"/>
      <c r="D18" s="107"/>
      <c r="E18" s="109" t="str">
        <f t="shared" si="0"/>
        <v/>
      </c>
      <c r="F18" s="108" t="s">
        <v>15</v>
      </c>
      <c r="G18" s="134"/>
      <c r="H18" s="127" t="s">
        <v>15</v>
      </c>
      <c r="I18" s="125"/>
      <c r="J18" s="133"/>
      <c r="K18" s="66"/>
      <c r="L18" s="203">
        <f t="shared" si="1"/>
        <v>0</v>
      </c>
      <c r="M18" s="107"/>
      <c r="N18" s="107"/>
      <c r="O18" s="334"/>
      <c r="P18" s="125"/>
      <c r="Q18" s="133"/>
      <c r="R18" s="66"/>
      <c r="S18" s="203">
        <f t="shared" si="2"/>
        <v>0</v>
      </c>
      <c r="T18" s="107"/>
      <c r="U18" s="107"/>
      <c r="V18" s="126"/>
      <c r="W18" s="125"/>
      <c r="X18" s="133"/>
      <c r="Y18" s="66"/>
      <c r="Z18" s="203">
        <f t="shared" si="3"/>
        <v>0</v>
      </c>
      <c r="AA18" s="107"/>
      <c r="AB18" s="107"/>
      <c r="AC18" s="334"/>
      <c r="AD18" s="125"/>
      <c r="AE18" s="133"/>
      <c r="AF18" s="66"/>
      <c r="AG18" s="203">
        <f t="shared" si="4"/>
        <v>0</v>
      </c>
      <c r="AH18" s="107"/>
      <c r="AI18" s="107"/>
      <c r="AJ18" s="334"/>
      <c r="AK18" s="196"/>
      <c r="AL18" s="194"/>
      <c r="AM18" s="194"/>
      <c r="AN18" s="194"/>
      <c r="AO18" s="194"/>
      <c r="AP18" s="194"/>
      <c r="AQ18" s="194"/>
      <c r="AR18" s="194"/>
      <c r="AS18" s="2"/>
      <c r="AT18" s="2"/>
    </row>
    <row r="19" spans="1:70" ht="36.75" customHeight="1" x14ac:dyDescent="0.25">
      <c r="A19" s="2"/>
      <c r="B19" s="110" t="s">
        <v>15</v>
      </c>
      <c r="C19" s="134"/>
      <c r="D19" s="107"/>
      <c r="E19" s="109" t="str">
        <f t="shared" si="0"/>
        <v/>
      </c>
      <c r="F19" s="108" t="s">
        <v>15</v>
      </c>
      <c r="G19" s="134"/>
      <c r="H19" s="127" t="s">
        <v>15</v>
      </c>
      <c r="I19" s="125"/>
      <c r="J19" s="133"/>
      <c r="K19" s="66"/>
      <c r="L19" s="203">
        <f t="shared" si="1"/>
        <v>0</v>
      </c>
      <c r="M19" s="107"/>
      <c r="N19" s="107"/>
      <c r="O19" s="334"/>
      <c r="P19" s="125"/>
      <c r="Q19" s="133"/>
      <c r="R19" s="66"/>
      <c r="S19" s="203">
        <f t="shared" si="2"/>
        <v>0</v>
      </c>
      <c r="T19" s="107"/>
      <c r="U19" s="107"/>
      <c r="V19" s="126"/>
      <c r="W19" s="125"/>
      <c r="X19" s="133"/>
      <c r="Y19" s="66"/>
      <c r="Z19" s="203">
        <f t="shared" si="3"/>
        <v>0</v>
      </c>
      <c r="AA19" s="107"/>
      <c r="AB19" s="107"/>
      <c r="AC19" s="334"/>
      <c r="AD19" s="125"/>
      <c r="AE19" s="133"/>
      <c r="AF19" s="66"/>
      <c r="AG19" s="203">
        <f t="shared" si="4"/>
        <v>0</v>
      </c>
      <c r="AH19" s="107"/>
      <c r="AI19" s="107"/>
      <c r="AJ19" s="334"/>
      <c r="AK19" s="196"/>
      <c r="AL19" s="194"/>
      <c r="AM19" s="194"/>
      <c r="AN19" s="194"/>
      <c r="AO19" s="194"/>
      <c r="AP19" s="194"/>
      <c r="AQ19" s="194"/>
      <c r="AR19" s="194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P19" s="2"/>
    </row>
    <row r="20" spans="1:70" ht="36.75" customHeight="1" x14ac:dyDescent="0.25">
      <c r="A20" s="2"/>
      <c r="B20" s="110" t="s">
        <v>15</v>
      </c>
      <c r="C20" s="134"/>
      <c r="D20" s="107"/>
      <c r="E20" s="109" t="str">
        <f t="shared" si="0"/>
        <v/>
      </c>
      <c r="F20" s="108" t="s">
        <v>15</v>
      </c>
      <c r="G20" s="134"/>
      <c r="H20" s="127" t="s">
        <v>15</v>
      </c>
      <c r="I20" s="125"/>
      <c r="J20" s="133"/>
      <c r="K20" s="66"/>
      <c r="L20" s="203">
        <f t="shared" si="1"/>
        <v>0</v>
      </c>
      <c r="M20" s="107"/>
      <c r="N20" s="107"/>
      <c r="O20" s="334"/>
      <c r="P20" s="125"/>
      <c r="Q20" s="133"/>
      <c r="R20" s="66"/>
      <c r="S20" s="203">
        <f t="shared" si="2"/>
        <v>0</v>
      </c>
      <c r="T20" s="107"/>
      <c r="U20" s="107"/>
      <c r="V20" s="126"/>
      <c r="W20" s="125"/>
      <c r="X20" s="133"/>
      <c r="Y20" s="66"/>
      <c r="Z20" s="203">
        <f t="shared" si="3"/>
        <v>0</v>
      </c>
      <c r="AA20" s="107"/>
      <c r="AB20" s="107"/>
      <c r="AC20" s="334"/>
      <c r="AD20" s="125"/>
      <c r="AE20" s="133"/>
      <c r="AF20" s="66"/>
      <c r="AG20" s="203">
        <f t="shared" si="4"/>
        <v>0</v>
      </c>
      <c r="AH20" s="107"/>
      <c r="AI20" s="107"/>
      <c r="AJ20" s="334"/>
      <c r="AK20" s="196"/>
      <c r="AL20" s="194"/>
      <c r="AM20" s="194"/>
      <c r="AN20" s="194"/>
      <c r="AO20" s="194"/>
      <c r="AP20" s="194"/>
      <c r="AQ20" s="194"/>
      <c r="AR20" s="194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P20" s="2"/>
    </row>
    <row r="21" spans="1:70" ht="36.75" customHeight="1" x14ac:dyDescent="0.25">
      <c r="A21" s="2"/>
      <c r="B21" s="110" t="s">
        <v>15</v>
      </c>
      <c r="C21" s="134"/>
      <c r="D21" s="107"/>
      <c r="E21" s="109" t="str">
        <f t="shared" si="0"/>
        <v/>
      </c>
      <c r="F21" s="108" t="s">
        <v>15</v>
      </c>
      <c r="G21" s="134"/>
      <c r="H21" s="127" t="s">
        <v>15</v>
      </c>
      <c r="I21" s="125"/>
      <c r="J21" s="133"/>
      <c r="K21" s="66"/>
      <c r="L21" s="203">
        <f t="shared" si="1"/>
        <v>0</v>
      </c>
      <c r="M21" s="107"/>
      <c r="N21" s="107"/>
      <c r="O21" s="334"/>
      <c r="P21" s="125"/>
      <c r="Q21" s="133"/>
      <c r="R21" s="66"/>
      <c r="S21" s="203">
        <f t="shared" si="2"/>
        <v>0</v>
      </c>
      <c r="T21" s="107"/>
      <c r="U21" s="107"/>
      <c r="V21" s="126"/>
      <c r="W21" s="125"/>
      <c r="X21" s="133"/>
      <c r="Y21" s="66"/>
      <c r="Z21" s="203">
        <f t="shared" si="3"/>
        <v>0</v>
      </c>
      <c r="AA21" s="107"/>
      <c r="AB21" s="107"/>
      <c r="AC21" s="334"/>
      <c r="AD21" s="125"/>
      <c r="AE21" s="133"/>
      <c r="AF21" s="66"/>
      <c r="AG21" s="203">
        <f t="shared" si="4"/>
        <v>0</v>
      </c>
      <c r="AH21" s="107"/>
      <c r="AI21" s="107"/>
      <c r="AJ21" s="334"/>
      <c r="AK21" s="196"/>
      <c r="AL21" s="194"/>
      <c r="AM21" s="194"/>
      <c r="AN21" s="194"/>
      <c r="AO21" s="194"/>
      <c r="AP21" s="194"/>
      <c r="AQ21" s="194"/>
      <c r="AR21" s="194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P21" s="2"/>
    </row>
    <row r="22" spans="1:70" ht="36.75" customHeight="1" x14ac:dyDescent="0.25">
      <c r="A22" s="2"/>
      <c r="B22" s="110" t="s">
        <v>15</v>
      </c>
      <c r="C22" s="134"/>
      <c r="D22" s="107"/>
      <c r="E22" s="109" t="str">
        <f t="shared" si="0"/>
        <v/>
      </c>
      <c r="F22" s="108" t="s">
        <v>15</v>
      </c>
      <c r="G22" s="134"/>
      <c r="H22" s="127" t="s">
        <v>15</v>
      </c>
      <c r="I22" s="125"/>
      <c r="J22" s="133"/>
      <c r="K22" s="66"/>
      <c r="L22" s="203">
        <f t="shared" si="1"/>
        <v>0</v>
      </c>
      <c r="M22" s="107"/>
      <c r="N22" s="107"/>
      <c r="O22" s="334"/>
      <c r="P22" s="125"/>
      <c r="Q22" s="133"/>
      <c r="R22" s="66"/>
      <c r="S22" s="203">
        <f t="shared" si="2"/>
        <v>0</v>
      </c>
      <c r="T22" s="107"/>
      <c r="U22" s="107"/>
      <c r="V22" s="126"/>
      <c r="W22" s="125"/>
      <c r="X22" s="133"/>
      <c r="Y22" s="66"/>
      <c r="Z22" s="203">
        <f t="shared" si="3"/>
        <v>0</v>
      </c>
      <c r="AA22" s="107"/>
      <c r="AB22" s="107"/>
      <c r="AC22" s="334"/>
      <c r="AD22" s="125"/>
      <c r="AE22" s="133"/>
      <c r="AF22" s="66"/>
      <c r="AG22" s="203">
        <f t="shared" si="4"/>
        <v>0</v>
      </c>
      <c r="AH22" s="107"/>
      <c r="AI22" s="107"/>
      <c r="AJ22" s="334"/>
      <c r="AK22" s="196"/>
      <c r="AL22" s="194"/>
      <c r="AM22" s="194"/>
      <c r="AN22" s="194"/>
      <c r="AO22" s="194"/>
      <c r="AP22" s="194"/>
      <c r="AQ22" s="194"/>
      <c r="AR22" s="194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P22" s="2"/>
    </row>
    <row r="23" spans="1:70" ht="36.75" customHeight="1" x14ac:dyDescent="0.25">
      <c r="A23" s="2"/>
      <c r="B23" s="110" t="s">
        <v>15</v>
      </c>
      <c r="C23" s="134"/>
      <c r="D23" s="107"/>
      <c r="E23" s="109" t="str">
        <f t="shared" si="0"/>
        <v/>
      </c>
      <c r="F23" s="108" t="s">
        <v>15</v>
      </c>
      <c r="G23" s="134"/>
      <c r="H23" s="127" t="s">
        <v>15</v>
      </c>
      <c r="I23" s="125"/>
      <c r="J23" s="133"/>
      <c r="K23" s="66"/>
      <c r="L23" s="203">
        <f t="shared" si="1"/>
        <v>0</v>
      </c>
      <c r="M23" s="107"/>
      <c r="N23" s="107"/>
      <c r="O23" s="334"/>
      <c r="P23" s="125"/>
      <c r="Q23" s="133"/>
      <c r="R23" s="66"/>
      <c r="S23" s="203">
        <f t="shared" si="2"/>
        <v>0</v>
      </c>
      <c r="T23" s="107"/>
      <c r="U23" s="107"/>
      <c r="V23" s="126"/>
      <c r="W23" s="125"/>
      <c r="X23" s="133"/>
      <c r="Y23" s="66"/>
      <c r="Z23" s="203">
        <f t="shared" si="3"/>
        <v>0</v>
      </c>
      <c r="AA23" s="107"/>
      <c r="AB23" s="107"/>
      <c r="AC23" s="334"/>
      <c r="AD23" s="125"/>
      <c r="AE23" s="133"/>
      <c r="AF23" s="66"/>
      <c r="AG23" s="203">
        <f t="shared" si="4"/>
        <v>0</v>
      </c>
      <c r="AH23" s="107"/>
      <c r="AI23" s="107"/>
      <c r="AJ23" s="334"/>
      <c r="AK23" s="196"/>
      <c r="AL23" s="194"/>
      <c r="AM23" s="194"/>
      <c r="AN23" s="194"/>
      <c r="AO23" s="194"/>
      <c r="AP23" s="194"/>
      <c r="AQ23" s="194"/>
      <c r="AR23" s="194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P23" s="2"/>
    </row>
    <row r="24" spans="1:70" ht="36.75" customHeight="1" x14ac:dyDescent="0.25">
      <c r="A24" s="2"/>
      <c r="B24" s="110" t="s">
        <v>15</v>
      </c>
      <c r="C24" s="134"/>
      <c r="D24" s="107"/>
      <c r="E24" s="109" t="str">
        <f t="shared" si="0"/>
        <v/>
      </c>
      <c r="F24" s="108" t="s">
        <v>15</v>
      </c>
      <c r="G24" s="134"/>
      <c r="H24" s="127" t="s">
        <v>15</v>
      </c>
      <c r="I24" s="125"/>
      <c r="J24" s="133"/>
      <c r="K24" s="66"/>
      <c r="L24" s="203">
        <f t="shared" si="1"/>
        <v>0</v>
      </c>
      <c r="M24" s="107"/>
      <c r="N24" s="107"/>
      <c r="O24" s="334"/>
      <c r="P24" s="125"/>
      <c r="Q24" s="133"/>
      <c r="R24" s="66"/>
      <c r="S24" s="203">
        <f t="shared" si="2"/>
        <v>0</v>
      </c>
      <c r="T24" s="107"/>
      <c r="U24" s="107"/>
      <c r="V24" s="126"/>
      <c r="W24" s="125"/>
      <c r="X24" s="133"/>
      <c r="Y24" s="66"/>
      <c r="Z24" s="203">
        <f t="shared" si="3"/>
        <v>0</v>
      </c>
      <c r="AA24" s="107"/>
      <c r="AB24" s="107"/>
      <c r="AC24" s="334"/>
      <c r="AD24" s="125"/>
      <c r="AE24" s="133"/>
      <c r="AF24" s="66"/>
      <c r="AG24" s="203">
        <f t="shared" si="4"/>
        <v>0</v>
      </c>
      <c r="AH24" s="107"/>
      <c r="AI24" s="107"/>
      <c r="AJ24" s="334"/>
      <c r="AK24" s="196"/>
      <c r="AL24" s="194"/>
      <c r="AM24" s="194"/>
      <c r="AN24" s="194"/>
      <c r="AO24" s="194"/>
      <c r="AP24" s="194"/>
      <c r="AQ24" s="194"/>
      <c r="AR24" s="194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P24" s="2"/>
    </row>
    <row r="25" spans="1:70" ht="36.75" customHeight="1" x14ac:dyDescent="0.25">
      <c r="A25" s="2"/>
      <c r="B25" s="110" t="s">
        <v>15</v>
      </c>
      <c r="C25" s="134"/>
      <c r="D25" s="107"/>
      <c r="E25" s="109" t="str">
        <f t="shared" si="0"/>
        <v/>
      </c>
      <c r="F25" s="108" t="s">
        <v>15</v>
      </c>
      <c r="G25" s="134"/>
      <c r="H25" s="127" t="s">
        <v>15</v>
      </c>
      <c r="I25" s="125"/>
      <c r="J25" s="133"/>
      <c r="K25" s="66"/>
      <c r="L25" s="203">
        <f t="shared" si="1"/>
        <v>0</v>
      </c>
      <c r="M25" s="107"/>
      <c r="N25" s="107"/>
      <c r="O25" s="334"/>
      <c r="P25" s="125"/>
      <c r="Q25" s="133"/>
      <c r="R25" s="66"/>
      <c r="S25" s="203">
        <f t="shared" si="2"/>
        <v>0</v>
      </c>
      <c r="T25" s="107"/>
      <c r="U25" s="107"/>
      <c r="V25" s="126"/>
      <c r="W25" s="125"/>
      <c r="X25" s="133"/>
      <c r="Y25" s="66"/>
      <c r="Z25" s="203">
        <f t="shared" si="3"/>
        <v>0</v>
      </c>
      <c r="AA25" s="107"/>
      <c r="AB25" s="107"/>
      <c r="AC25" s="334"/>
      <c r="AD25" s="125"/>
      <c r="AE25" s="133"/>
      <c r="AF25" s="66"/>
      <c r="AG25" s="203">
        <f t="shared" si="4"/>
        <v>0</v>
      </c>
      <c r="AH25" s="107"/>
      <c r="AI25" s="107"/>
      <c r="AJ25" s="334"/>
      <c r="AK25" s="196"/>
      <c r="AL25" s="194"/>
      <c r="AM25" s="194"/>
      <c r="AN25" s="194"/>
      <c r="AO25" s="194"/>
      <c r="AP25" s="194"/>
      <c r="AQ25" s="194"/>
      <c r="AR25" s="194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P25" s="2"/>
    </row>
    <row r="26" spans="1:70" ht="36.75" customHeight="1" x14ac:dyDescent="0.25">
      <c r="A26" s="2"/>
      <c r="B26" s="110" t="s">
        <v>15</v>
      </c>
      <c r="C26" s="134"/>
      <c r="D26" s="107"/>
      <c r="E26" s="109" t="str">
        <f t="shared" si="0"/>
        <v/>
      </c>
      <c r="F26" s="108" t="s">
        <v>15</v>
      </c>
      <c r="G26" s="134"/>
      <c r="H26" s="127" t="s">
        <v>15</v>
      </c>
      <c r="I26" s="125"/>
      <c r="J26" s="133"/>
      <c r="K26" s="66"/>
      <c r="L26" s="203">
        <f t="shared" si="1"/>
        <v>0</v>
      </c>
      <c r="M26" s="107"/>
      <c r="N26" s="107"/>
      <c r="O26" s="334"/>
      <c r="P26" s="125"/>
      <c r="Q26" s="133"/>
      <c r="R26" s="66"/>
      <c r="S26" s="203">
        <f t="shared" si="2"/>
        <v>0</v>
      </c>
      <c r="T26" s="107"/>
      <c r="U26" s="107"/>
      <c r="V26" s="126"/>
      <c r="W26" s="125"/>
      <c r="X26" s="133"/>
      <c r="Y26" s="66"/>
      <c r="Z26" s="203">
        <f t="shared" si="3"/>
        <v>0</v>
      </c>
      <c r="AA26" s="107"/>
      <c r="AB26" s="107"/>
      <c r="AC26" s="334"/>
      <c r="AD26" s="125"/>
      <c r="AE26" s="133"/>
      <c r="AF26" s="66"/>
      <c r="AG26" s="203">
        <f t="shared" si="4"/>
        <v>0</v>
      </c>
      <c r="AH26" s="107"/>
      <c r="AI26" s="107"/>
      <c r="AJ26" s="334"/>
      <c r="AK26" s="196"/>
      <c r="AL26" s="194"/>
      <c r="AM26" s="194"/>
      <c r="AN26" s="194"/>
      <c r="AO26" s="194"/>
      <c r="AP26" s="194"/>
      <c r="AQ26" s="194"/>
      <c r="AR26" s="194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P26" s="2"/>
    </row>
    <row r="27" spans="1:70" ht="36.75" customHeight="1" x14ac:dyDescent="0.25">
      <c r="A27" s="2"/>
      <c r="B27" s="110" t="s">
        <v>15</v>
      </c>
      <c r="C27" s="134"/>
      <c r="D27" s="107"/>
      <c r="E27" s="109" t="str">
        <f t="shared" si="0"/>
        <v/>
      </c>
      <c r="F27" s="108" t="s">
        <v>15</v>
      </c>
      <c r="G27" s="134"/>
      <c r="H27" s="127" t="s">
        <v>15</v>
      </c>
      <c r="I27" s="125"/>
      <c r="J27" s="133"/>
      <c r="K27" s="66"/>
      <c r="L27" s="203">
        <f t="shared" si="1"/>
        <v>0</v>
      </c>
      <c r="M27" s="107"/>
      <c r="N27" s="107"/>
      <c r="O27" s="334"/>
      <c r="P27" s="125"/>
      <c r="Q27" s="133"/>
      <c r="R27" s="66"/>
      <c r="S27" s="203">
        <f t="shared" si="2"/>
        <v>0</v>
      </c>
      <c r="T27" s="107"/>
      <c r="U27" s="107"/>
      <c r="V27" s="126"/>
      <c r="W27" s="125"/>
      <c r="X27" s="133"/>
      <c r="Y27" s="66"/>
      <c r="Z27" s="203">
        <f t="shared" si="3"/>
        <v>0</v>
      </c>
      <c r="AA27" s="107"/>
      <c r="AB27" s="107"/>
      <c r="AC27" s="334"/>
      <c r="AD27" s="125"/>
      <c r="AE27" s="133"/>
      <c r="AF27" s="66"/>
      <c r="AG27" s="203">
        <f t="shared" si="4"/>
        <v>0</v>
      </c>
      <c r="AH27" s="107"/>
      <c r="AI27" s="107"/>
      <c r="AJ27" s="334"/>
      <c r="AK27" s="196"/>
      <c r="AL27" s="194"/>
      <c r="AM27" s="194"/>
      <c r="AN27" s="194"/>
      <c r="AO27" s="194"/>
      <c r="AP27" s="194"/>
      <c r="AQ27" s="194"/>
      <c r="AR27" s="194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P27" s="2"/>
    </row>
    <row r="28" spans="1:70" ht="36.75" customHeight="1" x14ac:dyDescent="0.25">
      <c r="A28" s="2"/>
      <c r="B28" s="110" t="s">
        <v>15</v>
      </c>
      <c r="C28" s="134"/>
      <c r="D28" s="107"/>
      <c r="E28" s="109" t="str">
        <f t="shared" si="0"/>
        <v/>
      </c>
      <c r="F28" s="108" t="s">
        <v>15</v>
      </c>
      <c r="G28" s="134"/>
      <c r="H28" s="127" t="s">
        <v>15</v>
      </c>
      <c r="I28" s="125"/>
      <c r="J28" s="133"/>
      <c r="K28" s="66"/>
      <c r="L28" s="203">
        <f t="shared" si="1"/>
        <v>0</v>
      </c>
      <c r="M28" s="107"/>
      <c r="N28" s="107"/>
      <c r="O28" s="334"/>
      <c r="P28" s="125"/>
      <c r="Q28" s="133"/>
      <c r="R28" s="66"/>
      <c r="S28" s="203">
        <f t="shared" si="2"/>
        <v>0</v>
      </c>
      <c r="T28" s="107"/>
      <c r="U28" s="107"/>
      <c r="V28" s="126"/>
      <c r="W28" s="125"/>
      <c r="X28" s="133"/>
      <c r="Y28" s="66"/>
      <c r="Z28" s="203">
        <f t="shared" si="3"/>
        <v>0</v>
      </c>
      <c r="AA28" s="107"/>
      <c r="AB28" s="107"/>
      <c r="AC28" s="334"/>
      <c r="AD28" s="125"/>
      <c r="AE28" s="133"/>
      <c r="AF28" s="66"/>
      <c r="AG28" s="203">
        <f t="shared" si="4"/>
        <v>0</v>
      </c>
      <c r="AH28" s="107"/>
      <c r="AI28" s="107"/>
      <c r="AJ28" s="334"/>
      <c r="AK28" s="196"/>
      <c r="AL28" s="194"/>
      <c r="AM28" s="194"/>
      <c r="AN28" s="194"/>
      <c r="AO28" s="194"/>
      <c r="AP28" s="194"/>
      <c r="AQ28" s="194"/>
      <c r="AR28" s="194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</row>
    <row r="29" spans="1:70" ht="36.75" customHeight="1" x14ac:dyDescent="0.25">
      <c r="A29" s="2"/>
      <c r="B29" s="110" t="s">
        <v>15</v>
      </c>
      <c r="C29" s="134"/>
      <c r="D29" s="107"/>
      <c r="E29" s="109" t="str">
        <f t="shared" si="0"/>
        <v/>
      </c>
      <c r="F29" s="108" t="s">
        <v>15</v>
      </c>
      <c r="G29" s="134"/>
      <c r="H29" s="127" t="s">
        <v>15</v>
      </c>
      <c r="I29" s="125"/>
      <c r="J29" s="133"/>
      <c r="K29" s="66"/>
      <c r="L29" s="203">
        <f t="shared" si="1"/>
        <v>0</v>
      </c>
      <c r="M29" s="107"/>
      <c r="N29" s="107"/>
      <c r="O29" s="334"/>
      <c r="P29" s="125"/>
      <c r="Q29" s="133"/>
      <c r="R29" s="66"/>
      <c r="S29" s="203">
        <f t="shared" si="2"/>
        <v>0</v>
      </c>
      <c r="T29" s="107"/>
      <c r="U29" s="107"/>
      <c r="V29" s="126"/>
      <c r="W29" s="125"/>
      <c r="X29" s="133"/>
      <c r="Y29" s="66"/>
      <c r="Z29" s="203">
        <f t="shared" si="3"/>
        <v>0</v>
      </c>
      <c r="AA29" s="107"/>
      <c r="AB29" s="107"/>
      <c r="AC29" s="334"/>
      <c r="AD29" s="125"/>
      <c r="AE29" s="133"/>
      <c r="AF29" s="66"/>
      <c r="AG29" s="203">
        <f t="shared" si="4"/>
        <v>0</v>
      </c>
      <c r="AH29" s="107"/>
      <c r="AI29" s="107"/>
      <c r="AJ29" s="334"/>
      <c r="AK29" s="196"/>
      <c r="AL29" s="194"/>
      <c r="AM29" s="194"/>
      <c r="AN29" s="194"/>
      <c r="AO29" s="194"/>
      <c r="AP29" s="194"/>
      <c r="AQ29" s="194"/>
      <c r="AR29" s="194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</row>
    <row r="30" spans="1:70" ht="36.75" customHeight="1" x14ac:dyDescent="0.25">
      <c r="A30" s="2"/>
      <c r="B30" s="110" t="s">
        <v>15</v>
      </c>
      <c r="C30" s="134"/>
      <c r="D30" s="107"/>
      <c r="E30" s="109" t="str">
        <f t="shared" si="0"/>
        <v/>
      </c>
      <c r="F30" s="108" t="s">
        <v>15</v>
      </c>
      <c r="G30" s="134"/>
      <c r="H30" s="127" t="s">
        <v>15</v>
      </c>
      <c r="I30" s="125"/>
      <c r="J30" s="133"/>
      <c r="K30" s="66"/>
      <c r="L30" s="203">
        <f t="shared" si="1"/>
        <v>0</v>
      </c>
      <c r="M30" s="107"/>
      <c r="N30" s="107"/>
      <c r="O30" s="334"/>
      <c r="P30" s="125"/>
      <c r="Q30" s="133"/>
      <c r="R30" s="66"/>
      <c r="S30" s="203">
        <f t="shared" si="2"/>
        <v>0</v>
      </c>
      <c r="T30" s="107"/>
      <c r="U30" s="107"/>
      <c r="V30" s="126"/>
      <c r="W30" s="125"/>
      <c r="X30" s="133"/>
      <c r="Y30" s="66"/>
      <c r="Z30" s="203">
        <f t="shared" si="3"/>
        <v>0</v>
      </c>
      <c r="AA30" s="107"/>
      <c r="AB30" s="107"/>
      <c r="AC30" s="334"/>
      <c r="AD30" s="125"/>
      <c r="AE30" s="133"/>
      <c r="AF30" s="66"/>
      <c r="AG30" s="203">
        <f t="shared" si="4"/>
        <v>0</v>
      </c>
      <c r="AH30" s="107"/>
      <c r="AI30" s="107"/>
      <c r="AJ30" s="334"/>
      <c r="AK30" s="196"/>
      <c r="AL30" s="194"/>
      <c r="AM30" s="194"/>
      <c r="AN30" s="194"/>
      <c r="AO30" s="194"/>
      <c r="AP30" s="194"/>
      <c r="AQ30" s="194"/>
      <c r="AR30" s="194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</row>
    <row r="31" spans="1:70" ht="36.75" customHeight="1" x14ac:dyDescent="0.25">
      <c r="A31" s="2"/>
      <c r="B31" s="110" t="s">
        <v>15</v>
      </c>
      <c r="C31" s="134"/>
      <c r="D31" s="107"/>
      <c r="E31" s="109" t="str">
        <f t="shared" si="0"/>
        <v/>
      </c>
      <c r="F31" s="108" t="s">
        <v>15</v>
      </c>
      <c r="G31" s="134"/>
      <c r="H31" s="127" t="s">
        <v>15</v>
      </c>
      <c r="I31" s="125"/>
      <c r="J31" s="133"/>
      <c r="K31" s="66"/>
      <c r="L31" s="203">
        <f t="shared" si="1"/>
        <v>0</v>
      </c>
      <c r="M31" s="107"/>
      <c r="N31" s="107"/>
      <c r="O31" s="334"/>
      <c r="P31" s="125"/>
      <c r="Q31" s="133"/>
      <c r="R31" s="66"/>
      <c r="S31" s="203">
        <f t="shared" si="2"/>
        <v>0</v>
      </c>
      <c r="T31" s="107"/>
      <c r="U31" s="107"/>
      <c r="V31" s="126"/>
      <c r="W31" s="125"/>
      <c r="X31" s="133"/>
      <c r="Y31" s="66"/>
      <c r="Z31" s="203">
        <f t="shared" si="3"/>
        <v>0</v>
      </c>
      <c r="AA31" s="107"/>
      <c r="AB31" s="107"/>
      <c r="AC31" s="334"/>
      <c r="AD31" s="125"/>
      <c r="AE31" s="133"/>
      <c r="AF31" s="66"/>
      <c r="AG31" s="203">
        <f t="shared" si="4"/>
        <v>0</v>
      </c>
      <c r="AH31" s="107"/>
      <c r="AI31" s="107"/>
      <c r="AJ31" s="334"/>
      <c r="AK31" s="196"/>
      <c r="AL31" s="194"/>
      <c r="AM31" s="194"/>
      <c r="AN31" s="194"/>
      <c r="AO31" s="194"/>
      <c r="AP31" s="194"/>
      <c r="AQ31" s="194"/>
      <c r="AR31" s="194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</row>
    <row r="32" spans="1:70" ht="36.75" customHeight="1" x14ac:dyDescent="0.25">
      <c r="A32" s="2"/>
      <c r="B32" s="110" t="s">
        <v>15</v>
      </c>
      <c r="C32" s="134"/>
      <c r="D32" s="107"/>
      <c r="E32" s="109" t="str">
        <f t="shared" si="0"/>
        <v/>
      </c>
      <c r="F32" s="108" t="s">
        <v>15</v>
      </c>
      <c r="G32" s="134"/>
      <c r="H32" s="127" t="s">
        <v>15</v>
      </c>
      <c r="I32" s="125"/>
      <c r="J32" s="133"/>
      <c r="K32" s="66"/>
      <c r="L32" s="203">
        <f t="shared" si="1"/>
        <v>0</v>
      </c>
      <c r="M32" s="107"/>
      <c r="N32" s="107"/>
      <c r="O32" s="334"/>
      <c r="P32" s="125"/>
      <c r="Q32" s="133"/>
      <c r="R32" s="66"/>
      <c r="S32" s="203">
        <f t="shared" si="2"/>
        <v>0</v>
      </c>
      <c r="T32" s="107"/>
      <c r="U32" s="107"/>
      <c r="V32" s="126"/>
      <c r="W32" s="125"/>
      <c r="X32" s="133"/>
      <c r="Y32" s="66"/>
      <c r="Z32" s="203">
        <f t="shared" si="3"/>
        <v>0</v>
      </c>
      <c r="AA32" s="107"/>
      <c r="AB32" s="107"/>
      <c r="AC32" s="334"/>
      <c r="AD32" s="125"/>
      <c r="AE32" s="133"/>
      <c r="AF32" s="66"/>
      <c r="AG32" s="203">
        <f t="shared" si="4"/>
        <v>0</v>
      </c>
      <c r="AH32" s="107"/>
      <c r="AI32" s="107"/>
      <c r="AJ32" s="334"/>
      <c r="AK32" s="196"/>
      <c r="AL32" s="194"/>
      <c r="AM32" s="194"/>
      <c r="AN32" s="194"/>
      <c r="AO32" s="194"/>
      <c r="AP32" s="194"/>
      <c r="AQ32" s="194"/>
      <c r="AR32" s="194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1:70" customFormat="1" ht="36.75" customHeight="1" x14ac:dyDescent="0.25">
      <c r="A33" s="176"/>
      <c r="B33" s="110" t="s">
        <v>15</v>
      </c>
      <c r="C33" s="134"/>
      <c r="D33" s="107"/>
      <c r="E33" s="109" t="str">
        <f t="shared" si="0"/>
        <v/>
      </c>
      <c r="F33" s="108" t="s">
        <v>15</v>
      </c>
      <c r="G33" s="134"/>
      <c r="H33" s="127" t="s">
        <v>15</v>
      </c>
      <c r="I33" s="125"/>
      <c r="J33" s="133"/>
      <c r="K33" s="66"/>
      <c r="L33" s="203">
        <f t="shared" si="1"/>
        <v>0</v>
      </c>
      <c r="M33" s="107"/>
      <c r="N33" s="107"/>
      <c r="O33" s="334"/>
      <c r="P33" s="125"/>
      <c r="Q33" s="133"/>
      <c r="R33" s="66"/>
      <c r="S33" s="203">
        <f t="shared" si="2"/>
        <v>0</v>
      </c>
      <c r="T33" s="107"/>
      <c r="U33" s="107"/>
      <c r="V33" s="126"/>
      <c r="W33" s="125"/>
      <c r="X33" s="133"/>
      <c r="Y33" s="66"/>
      <c r="Z33" s="203">
        <f t="shared" si="3"/>
        <v>0</v>
      </c>
      <c r="AA33" s="107"/>
      <c r="AB33" s="107"/>
      <c r="AC33" s="334"/>
      <c r="AD33" s="125"/>
      <c r="AE33" s="133"/>
      <c r="AF33" s="66"/>
      <c r="AG33" s="203">
        <f t="shared" si="4"/>
        <v>0</v>
      </c>
      <c r="AH33" s="107"/>
      <c r="AI33" s="107"/>
      <c r="AJ33" s="334"/>
      <c r="AK33" s="196"/>
      <c r="AL33" s="194"/>
      <c r="AM33" s="194"/>
      <c r="AN33" s="194"/>
      <c r="AO33" s="194"/>
      <c r="AP33" s="194"/>
      <c r="AQ33" s="194"/>
      <c r="AR33" s="194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1:70" ht="36.75" customHeight="1" x14ac:dyDescent="0.25">
      <c r="B34" s="110" t="s">
        <v>15</v>
      </c>
      <c r="C34" s="134"/>
      <c r="D34" s="107"/>
      <c r="E34" s="109" t="str">
        <f t="shared" si="0"/>
        <v/>
      </c>
      <c r="F34" s="108" t="s">
        <v>15</v>
      </c>
      <c r="G34" s="134"/>
      <c r="H34" s="127" t="s">
        <v>15</v>
      </c>
      <c r="I34" s="125"/>
      <c r="J34" s="133"/>
      <c r="K34" s="66"/>
      <c r="L34" s="203">
        <f t="shared" si="1"/>
        <v>0</v>
      </c>
      <c r="M34" s="107"/>
      <c r="N34" s="107"/>
      <c r="O34" s="334"/>
      <c r="P34" s="125"/>
      <c r="Q34" s="133"/>
      <c r="R34" s="66"/>
      <c r="S34" s="203">
        <f t="shared" si="2"/>
        <v>0</v>
      </c>
      <c r="T34" s="107"/>
      <c r="U34" s="107"/>
      <c r="V34" s="126"/>
      <c r="W34" s="125"/>
      <c r="X34" s="133"/>
      <c r="Y34" s="66"/>
      <c r="Z34" s="203">
        <f t="shared" si="3"/>
        <v>0</v>
      </c>
      <c r="AA34" s="107"/>
      <c r="AB34" s="107"/>
      <c r="AC34" s="334"/>
      <c r="AD34" s="125"/>
      <c r="AE34" s="133"/>
      <c r="AF34" s="66"/>
      <c r="AG34" s="203">
        <f t="shared" si="4"/>
        <v>0</v>
      </c>
      <c r="AH34" s="107"/>
      <c r="AI34" s="107"/>
      <c r="AJ34" s="334"/>
      <c r="AK34" s="196"/>
      <c r="AL34" s="194"/>
      <c r="AM34" s="194"/>
      <c r="AN34" s="194"/>
      <c r="AO34" s="194"/>
      <c r="AP34" s="194"/>
      <c r="AQ34" s="194"/>
      <c r="AR34" s="194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1:70" ht="36.75" customHeight="1" x14ac:dyDescent="0.25">
      <c r="B35" s="110" t="s">
        <v>15</v>
      </c>
      <c r="C35" s="134"/>
      <c r="D35" s="107"/>
      <c r="E35" s="109" t="str">
        <f t="shared" si="0"/>
        <v/>
      </c>
      <c r="F35" s="108" t="s">
        <v>15</v>
      </c>
      <c r="G35" s="134"/>
      <c r="H35" s="127" t="s">
        <v>15</v>
      </c>
      <c r="I35" s="125"/>
      <c r="J35" s="133"/>
      <c r="K35" s="66"/>
      <c r="L35" s="203">
        <f t="shared" si="1"/>
        <v>0</v>
      </c>
      <c r="M35" s="107"/>
      <c r="N35" s="107"/>
      <c r="O35" s="334"/>
      <c r="P35" s="125"/>
      <c r="Q35" s="133"/>
      <c r="R35" s="66"/>
      <c r="S35" s="203">
        <f t="shared" si="2"/>
        <v>0</v>
      </c>
      <c r="T35" s="107"/>
      <c r="U35" s="107"/>
      <c r="V35" s="126"/>
      <c r="W35" s="125"/>
      <c r="X35" s="133"/>
      <c r="Y35" s="66"/>
      <c r="Z35" s="203">
        <f t="shared" si="3"/>
        <v>0</v>
      </c>
      <c r="AA35" s="107"/>
      <c r="AB35" s="107"/>
      <c r="AC35" s="334"/>
      <c r="AD35" s="125"/>
      <c r="AE35" s="133"/>
      <c r="AF35" s="66"/>
      <c r="AG35" s="203">
        <f t="shared" si="4"/>
        <v>0</v>
      </c>
      <c r="AH35" s="107"/>
      <c r="AI35" s="107"/>
      <c r="AJ35" s="334"/>
      <c r="AK35" s="196"/>
      <c r="AL35" s="194"/>
      <c r="AM35" s="194"/>
      <c r="AN35" s="194"/>
      <c r="AO35" s="194"/>
      <c r="AP35" s="194"/>
      <c r="AQ35" s="194"/>
      <c r="AR35" s="194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1:70" ht="36.75" customHeight="1" x14ac:dyDescent="0.25">
      <c r="B36" s="110" t="s">
        <v>15</v>
      </c>
      <c r="C36" s="134"/>
      <c r="D36" s="107"/>
      <c r="E36" s="109" t="str">
        <f t="shared" si="0"/>
        <v/>
      </c>
      <c r="F36" s="108" t="s">
        <v>15</v>
      </c>
      <c r="G36" s="134"/>
      <c r="H36" s="127" t="s">
        <v>15</v>
      </c>
      <c r="I36" s="125"/>
      <c r="J36" s="133"/>
      <c r="K36" s="66"/>
      <c r="L36" s="203">
        <f t="shared" si="1"/>
        <v>0</v>
      </c>
      <c r="M36" s="107"/>
      <c r="N36" s="107"/>
      <c r="O36" s="334"/>
      <c r="P36" s="125"/>
      <c r="Q36" s="133"/>
      <c r="R36" s="66"/>
      <c r="S36" s="203">
        <f t="shared" si="2"/>
        <v>0</v>
      </c>
      <c r="T36" s="107"/>
      <c r="U36" s="107"/>
      <c r="V36" s="126"/>
      <c r="W36" s="125"/>
      <c r="X36" s="133"/>
      <c r="Y36" s="66"/>
      <c r="Z36" s="203">
        <f t="shared" si="3"/>
        <v>0</v>
      </c>
      <c r="AA36" s="107"/>
      <c r="AB36" s="107"/>
      <c r="AC36" s="334"/>
      <c r="AD36" s="125"/>
      <c r="AE36" s="133"/>
      <c r="AF36" s="66"/>
      <c r="AG36" s="203">
        <f t="shared" si="4"/>
        <v>0</v>
      </c>
      <c r="AH36" s="107"/>
      <c r="AI36" s="107"/>
      <c r="AJ36" s="334"/>
      <c r="AK36" s="196"/>
      <c r="AL36" s="194"/>
      <c r="AM36" s="194"/>
      <c r="AN36" s="194"/>
      <c r="AO36" s="194"/>
      <c r="AP36" s="194"/>
      <c r="AQ36" s="194"/>
      <c r="AR36" s="194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1:70" ht="36.75" customHeight="1" x14ac:dyDescent="0.25">
      <c r="B37" s="110" t="s">
        <v>15</v>
      </c>
      <c r="C37" s="134"/>
      <c r="D37" s="107"/>
      <c r="E37" s="109" t="str">
        <f t="shared" si="0"/>
        <v/>
      </c>
      <c r="F37" s="108" t="s">
        <v>15</v>
      </c>
      <c r="G37" s="134"/>
      <c r="H37" s="127" t="s">
        <v>15</v>
      </c>
      <c r="I37" s="125"/>
      <c r="J37" s="133"/>
      <c r="K37" s="66"/>
      <c r="L37" s="203">
        <f t="shared" si="1"/>
        <v>0</v>
      </c>
      <c r="M37" s="107"/>
      <c r="N37" s="107"/>
      <c r="O37" s="334"/>
      <c r="P37" s="125"/>
      <c r="Q37" s="133"/>
      <c r="R37" s="66"/>
      <c r="S37" s="203">
        <f t="shared" si="2"/>
        <v>0</v>
      </c>
      <c r="T37" s="107"/>
      <c r="U37" s="107"/>
      <c r="V37" s="126"/>
      <c r="W37" s="125"/>
      <c r="X37" s="133"/>
      <c r="Y37" s="66"/>
      <c r="Z37" s="203">
        <f t="shared" si="3"/>
        <v>0</v>
      </c>
      <c r="AA37" s="107"/>
      <c r="AB37" s="107"/>
      <c r="AC37" s="334"/>
      <c r="AD37" s="125"/>
      <c r="AE37" s="133"/>
      <c r="AF37" s="66"/>
      <c r="AG37" s="203">
        <f t="shared" si="4"/>
        <v>0</v>
      </c>
      <c r="AH37" s="107"/>
      <c r="AI37" s="107"/>
      <c r="AJ37" s="334"/>
      <c r="AK37" s="196"/>
      <c r="AL37" s="194"/>
      <c r="AM37" s="194"/>
      <c r="AN37" s="194"/>
      <c r="AO37" s="194"/>
      <c r="AP37" s="194"/>
      <c r="AQ37" s="194"/>
      <c r="AR37" s="194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1:70" ht="36.75" customHeight="1" x14ac:dyDescent="0.25">
      <c r="B38" s="110" t="s">
        <v>15</v>
      </c>
      <c r="C38" s="134"/>
      <c r="D38" s="107"/>
      <c r="E38" s="109" t="str">
        <f t="shared" si="0"/>
        <v/>
      </c>
      <c r="F38" s="108" t="s">
        <v>15</v>
      </c>
      <c r="G38" s="134"/>
      <c r="H38" s="127" t="s">
        <v>15</v>
      </c>
      <c r="I38" s="125"/>
      <c r="J38" s="133"/>
      <c r="K38" s="66"/>
      <c r="L38" s="203">
        <f t="shared" si="1"/>
        <v>0</v>
      </c>
      <c r="M38" s="107"/>
      <c r="N38" s="107"/>
      <c r="O38" s="334"/>
      <c r="P38" s="125"/>
      <c r="Q38" s="133"/>
      <c r="R38" s="66"/>
      <c r="S38" s="203">
        <f t="shared" si="2"/>
        <v>0</v>
      </c>
      <c r="T38" s="107"/>
      <c r="U38" s="107"/>
      <c r="V38" s="126"/>
      <c r="W38" s="125"/>
      <c r="X38" s="133"/>
      <c r="Y38" s="66"/>
      <c r="Z38" s="203">
        <f t="shared" si="3"/>
        <v>0</v>
      </c>
      <c r="AA38" s="107"/>
      <c r="AB38" s="107"/>
      <c r="AC38" s="334"/>
      <c r="AD38" s="125"/>
      <c r="AE38" s="133"/>
      <c r="AF38" s="66"/>
      <c r="AG38" s="203">
        <f t="shared" si="4"/>
        <v>0</v>
      </c>
      <c r="AH38" s="107"/>
      <c r="AI38" s="107"/>
      <c r="AJ38" s="334"/>
      <c r="AK38" s="196"/>
      <c r="AL38" s="194"/>
      <c r="AM38" s="194"/>
      <c r="AN38" s="194"/>
      <c r="AO38" s="194"/>
      <c r="AP38" s="194"/>
      <c r="AQ38" s="194"/>
      <c r="AR38" s="194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1:70" ht="19.5" thickBot="1" x14ac:dyDescent="0.3">
      <c r="B39" s="204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6"/>
      <c r="AL39" s="194"/>
      <c r="AM39" s="194"/>
      <c r="AN39" s="194"/>
      <c r="AO39" s="194"/>
      <c r="AP39" s="194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</row>
    <row r="40" spans="1:70" ht="19.5" thickTop="1" x14ac:dyDescent="0.25">
      <c r="X40" s="194"/>
      <c r="Z40" s="194"/>
      <c r="AA40" s="194"/>
      <c r="AB40" s="194"/>
      <c r="AC40" s="194"/>
      <c r="AD40" s="194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70" ht="18.75" x14ac:dyDescent="0.25">
      <c r="X41" s="194"/>
      <c r="Z41" s="194"/>
      <c r="AA41" s="194"/>
      <c r="AB41" s="194"/>
      <c r="AC41" s="194"/>
      <c r="AD41" s="194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</sheetData>
  <sheetProtection algorithmName="SHA-512" hashValue="B4YFhIse+kDURtPLw2O2eEnoYqwKaL6/Q/pKOS/DSXJozUQlzCurWLQf11AJxCQg7sXg20yakrlOyhSKpW2pGA==" saltValue="BXGDUUlSPhOIpK3fa9pv3Q==" spinCount="100000" sheet="1" objects="1" scenarios="1"/>
  <mergeCells count="17">
    <mergeCell ref="I13:O13"/>
    <mergeCell ref="P13:V13"/>
    <mergeCell ref="W13:AC13"/>
    <mergeCell ref="AD13:AJ13"/>
    <mergeCell ref="O11:V11"/>
    <mergeCell ref="G11:N11"/>
    <mergeCell ref="B6:F6"/>
    <mergeCell ref="B10:D10"/>
    <mergeCell ref="E10:F10"/>
    <mergeCell ref="B11:D11"/>
    <mergeCell ref="E11:F11"/>
    <mergeCell ref="B7:D7"/>
    <mergeCell ref="E7:F7"/>
    <mergeCell ref="B8:D8"/>
    <mergeCell ref="E8:F8"/>
    <mergeCell ref="B9:D9"/>
    <mergeCell ref="E9:F9"/>
  </mergeCells>
  <conditionalFormatting sqref="C16:C38">
    <cfRule type="expression" dxfId="73" priority="2">
      <formula>(B16&lt;&gt;"Outro")</formula>
    </cfRule>
  </conditionalFormatting>
  <conditionalFormatting sqref="G16:G38">
    <cfRule type="expression" dxfId="72" priority="1">
      <formula>(F16&lt;&gt;"Outro")</formula>
    </cfRule>
  </conditionalFormatting>
  <conditionalFormatting sqref="L16:L38">
    <cfRule type="expression" dxfId="71" priority="9">
      <formula>L16&gt;$D16</formula>
    </cfRule>
  </conditionalFormatting>
  <conditionalFormatting sqref="S16:S38">
    <cfRule type="expression" dxfId="70" priority="5">
      <formula>S16&gt;$D16</formula>
    </cfRule>
  </conditionalFormatting>
  <conditionalFormatting sqref="Z16:Z38">
    <cfRule type="expression" dxfId="69" priority="4">
      <formula>Z16&gt;$D16</formula>
    </cfRule>
  </conditionalFormatting>
  <conditionalFormatting sqref="AG16:AG38">
    <cfRule type="expression" dxfId="68" priority="3">
      <formula>AG16&gt;$D16</formula>
    </cfRule>
  </conditionalFormatting>
  <dataValidations count="5"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 xr:uid="{00000000-0002-0000-0A00-000000000000}">
      <formula1>" -,&lt;LQ, &lt;Ld"</formula1>
    </dataValidation>
    <dataValidation type="list" allowBlank="1" showInputMessage="1" showErrorMessage="1" sqref="E11:F11" xr:uid="{00000000-0002-0000-0A00-000001000000}">
      <formula1>"&lt;selecionar&gt;, Sim, Não"</formula1>
    </dataValidation>
    <dataValidation type="list" allowBlank="1" showInputMessage="1" showErrorMessage="1" sqref="H16:H38" xr:uid="{00000000-0002-0000-0A00-000002000000}">
      <formula1>"&lt;Selecionar&gt;, Acreditado, Não acreditado"</formula1>
    </dataValidation>
    <dataValidation type="list" allowBlank="1" showInputMessage="1" showErrorMessage="1" sqref="L5" xr:uid="{00000000-0002-0000-0A00-000003000000}">
      <formula1>"&lt;Selecionar&gt;,Sim,Não"</formula1>
    </dataValidation>
    <dataValidation type="whole" operator="notEqual" showDropDown="1" showInputMessage="1" showErrorMessage="1" errorTitle="Erro" error="Se o oxigénio de referência for 21 ou não especificado por favor não preencha este campo!" sqref="E10:F10" xr:uid="{00000000-0002-0000-0A00-000004000000}">
      <formula1>21</formula1>
    </dataValidation>
  </dataValidations>
  <hyperlinks>
    <hyperlink ref="B1" location="Atividade!A1" display="&lt; Voltar ao ínicio" xr:uid="{00000000-0004-0000-0A00-000000000000}"/>
  </hyperlinks>
  <pageMargins left="0.25" right="0.25" top="0.75" bottom="0.75" header="0.3" footer="0.3"/>
  <pageSetup paperSize="8" scale="2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A00-000005000000}">
          <x14:formula1>
            <xm:f>Suporte!$D$6:$D$10</xm:f>
          </x14:formula1>
          <xm:sqref>F16:F38</xm:sqref>
        </x14:dataValidation>
        <x14:dataValidation type="list" allowBlank="1" showInputMessage="1" showErrorMessage="1" xr:uid="{00000000-0002-0000-0A00-000006000000}">
          <x14:formula1>
            <xm:f>Suporte!$S$6:$S$155</xm:f>
          </x14:formula1>
          <xm:sqref>B16:B38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BR41"/>
  <sheetViews>
    <sheetView zoomScale="70" zoomScaleNormal="70" workbookViewId="0">
      <selection activeCell="B16" sqref="B16"/>
    </sheetView>
  </sheetViews>
  <sheetFormatPr defaultColWidth="9" defaultRowHeight="15" x14ac:dyDescent="0.25"/>
  <cols>
    <col min="1" max="1" width="3.25" style="5" customWidth="1"/>
    <col min="2" max="2" width="20.875" style="5" customWidth="1"/>
    <col min="3" max="3" width="13.25" style="5" customWidth="1"/>
    <col min="4" max="4" width="10.625" style="5" customWidth="1"/>
    <col min="5" max="7" width="12" style="5" customWidth="1"/>
    <col min="8" max="8" width="12.75" style="5" customWidth="1"/>
    <col min="9" max="36" width="12.25" style="5" customWidth="1"/>
    <col min="37" max="37" width="5.375" style="5" customWidth="1"/>
    <col min="38" max="38" width="14.125" style="5" customWidth="1"/>
    <col min="39" max="39" width="9" style="5"/>
    <col min="40" max="40" width="12.5" style="5" customWidth="1"/>
    <col min="41" max="41" width="13.375" style="5" customWidth="1"/>
    <col min="42" max="42" width="9" style="5"/>
    <col min="43" max="43" width="17.25" style="5" customWidth="1"/>
    <col min="44" max="44" width="11.375" style="5" customWidth="1"/>
    <col min="45" max="48" width="9" style="5"/>
    <col min="49" max="49" width="4.75" style="5" customWidth="1"/>
    <col min="50" max="16384" width="9" style="5"/>
  </cols>
  <sheetData>
    <row r="1" spans="1:44" customFormat="1" ht="15.75" thickBot="1" x14ac:dyDescent="0.3">
      <c r="B1" s="92" t="s">
        <v>11</v>
      </c>
    </row>
    <row r="2" spans="1:44" customFormat="1" ht="18" x14ac:dyDescent="0.25">
      <c r="A2" s="24"/>
      <c r="B2" s="41" t="s">
        <v>2428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40"/>
      <c r="W2" s="40"/>
      <c r="X2" s="40"/>
      <c r="Y2" s="40"/>
      <c r="Z2" s="40"/>
      <c r="AA2" s="40"/>
      <c r="AB2" s="5"/>
    </row>
    <row r="3" spans="1:44" customFormat="1" ht="18" x14ac:dyDescent="0.25">
      <c r="A3" s="176"/>
      <c r="B3" s="403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</row>
    <row r="4" spans="1:44" customFormat="1" ht="19.5" thickBot="1" x14ac:dyDescent="0.3">
      <c r="A4" s="176"/>
      <c r="B4" s="422" t="s">
        <v>2911</v>
      </c>
      <c r="C4" s="190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5"/>
    </row>
    <row r="5" spans="1:44" ht="15.75" thickTop="1" x14ac:dyDescent="0.25">
      <c r="A5" s="176"/>
      <c r="B5" s="34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2"/>
    </row>
    <row r="6" spans="1:44" ht="18" customHeight="1" x14ac:dyDescent="0.25">
      <c r="A6" s="2"/>
      <c r="B6" s="710" t="s">
        <v>2382</v>
      </c>
      <c r="C6" s="711"/>
      <c r="D6" s="711"/>
      <c r="E6" s="711"/>
      <c r="F6" s="71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K6" s="197"/>
    </row>
    <row r="7" spans="1:44" ht="18" customHeight="1" x14ac:dyDescent="0.25">
      <c r="A7" s="2"/>
      <c r="B7" s="708" t="s">
        <v>2383</v>
      </c>
      <c r="C7" s="709"/>
      <c r="D7" s="709"/>
      <c r="E7" s="609"/>
      <c r="F7" s="609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K7" s="197"/>
    </row>
    <row r="8" spans="1:44" ht="18" customHeight="1" x14ac:dyDescent="0.25">
      <c r="A8" s="2"/>
      <c r="B8" s="686" t="s">
        <v>2385</v>
      </c>
      <c r="C8" s="687"/>
      <c r="D8" s="688"/>
      <c r="E8" s="649"/>
      <c r="F8" s="651"/>
      <c r="G8" s="2"/>
      <c r="H8" s="13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K8" s="197"/>
    </row>
    <row r="9" spans="1:44" ht="18" customHeight="1" x14ac:dyDescent="0.25">
      <c r="A9" s="2"/>
      <c r="B9" s="708" t="s">
        <v>2384</v>
      </c>
      <c r="C9" s="709"/>
      <c r="D9" s="709"/>
      <c r="E9" s="609"/>
      <c r="F9" s="609"/>
      <c r="G9" s="2"/>
      <c r="H9" s="130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K9" s="197"/>
    </row>
    <row r="10" spans="1:44" ht="18" customHeight="1" x14ac:dyDescent="0.25">
      <c r="A10" s="2"/>
      <c r="B10" s="686" t="s">
        <v>2387</v>
      </c>
      <c r="C10" s="687"/>
      <c r="D10" s="688"/>
      <c r="E10" s="649"/>
      <c r="F10" s="651"/>
      <c r="G10" s="2"/>
      <c r="H10" s="13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K10" s="197"/>
    </row>
    <row r="11" spans="1:44" ht="18" customHeight="1" x14ac:dyDescent="0.25">
      <c r="A11" s="2"/>
      <c r="B11" s="686" t="s">
        <v>2386</v>
      </c>
      <c r="C11" s="687"/>
      <c r="D11" s="688"/>
      <c r="E11" s="649"/>
      <c r="F11" s="651"/>
      <c r="G11" s="713"/>
      <c r="H11" s="713"/>
      <c r="I11" s="713"/>
      <c r="J11" s="713"/>
      <c r="K11" s="713"/>
      <c r="L11" s="713"/>
      <c r="M11" s="713"/>
      <c r="N11" s="713"/>
      <c r="O11" s="714"/>
      <c r="P11" s="714"/>
      <c r="Q11" s="714"/>
      <c r="R11" s="714"/>
      <c r="S11" s="714"/>
      <c r="T11" s="714"/>
      <c r="U11" s="714"/>
      <c r="V11" s="714"/>
      <c r="W11" s="193"/>
      <c r="X11" s="193"/>
      <c r="Y11" s="193"/>
      <c r="Z11" s="193"/>
      <c r="AA11" s="193"/>
      <c r="AB11" s="193"/>
      <c r="AC11" s="2"/>
      <c r="AD11" s="2"/>
      <c r="AK11" s="197"/>
    </row>
    <row r="12" spans="1:44" ht="18.75" x14ac:dyDescent="0.25">
      <c r="A12" s="2"/>
      <c r="B12" s="195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194"/>
      <c r="AK12" s="197"/>
    </row>
    <row r="13" spans="1:44" ht="18.75" customHeight="1" x14ac:dyDescent="0.25">
      <c r="A13" s="2"/>
      <c r="B13" s="198"/>
      <c r="C13" s="2"/>
      <c r="D13" s="2"/>
      <c r="E13" s="2"/>
      <c r="F13" s="2"/>
      <c r="G13" s="2"/>
      <c r="H13" s="2"/>
      <c r="I13" s="702" t="s">
        <v>2584</v>
      </c>
      <c r="J13" s="703"/>
      <c r="K13" s="703"/>
      <c r="L13" s="703"/>
      <c r="M13" s="703"/>
      <c r="N13" s="703"/>
      <c r="O13" s="704"/>
      <c r="P13" s="702" t="s">
        <v>2585</v>
      </c>
      <c r="Q13" s="703"/>
      <c r="R13" s="703"/>
      <c r="S13" s="703"/>
      <c r="T13" s="703"/>
      <c r="U13" s="703"/>
      <c r="V13" s="704"/>
      <c r="W13" s="702" t="s">
        <v>2586</v>
      </c>
      <c r="X13" s="703"/>
      <c r="Y13" s="703"/>
      <c r="Z13" s="703"/>
      <c r="AA13" s="703"/>
      <c r="AB13" s="703"/>
      <c r="AC13" s="704"/>
      <c r="AD13" s="702" t="s">
        <v>2587</v>
      </c>
      <c r="AE13" s="703"/>
      <c r="AF13" s="703"/>
      <c r="AG13" s="703"/>
      <c r="AH13" s="703"/>
      <c r="AI13" s="703"/>
      <c r="AJ13" s="705"/>
      <c r="AK13" s="197"/>
      <c r="AL13" s="194"/>
      <c r="AM13" s="194"/>
      <c r="AN13" s="194"/>
    </row>
    <row r="14" spans="1:44" ht="40.5" customHeight="1" x14ac:dyDescent="0.25">
      <c r="A14" s="2"/>
      <c r="B14" s="199"/>
      <c r="C14" s="158"/>
      <c r="D14" s="158"/>
      <c r="E14" s="158"/>
      <c r="F14" s="158"/>
      <c r="G14" s="158"/>
      <c r="H14" s="158"/>
      <c r="I14" s="125"/>
      <c r="J14" s="107"/>
      <c r="K14" s="107"/>
      <c r="L14" s="107"/>
      <c r="M14" s="107"/>
      <c r="N14" s="107"/>
      <c r="O14" s="107"/>
      <c r="P14" s="125"/>
      <c r="Q14" s="107"/>
      <c r="R14" s="107"/>
      <c r="S14" s="107"/>
      <c r="T14" s="107"/>
      <c r="U14" s="107"/>
      <c r="V14" s="107"/>
      <c r="W14" s="125"/>
      <c r="X14" s="107"/>
      <c r="Y14" s="107"/>
      <c r="Z14" s="107"/>
      <c r="AA14" s="107"/>
      <c r="AB14" s="107"/>
      <c r="AC14" s="107"/>
      <c r="AD14" s="125"/>
      <c r="AE14" s="107"/>
      <c r="AF14" s="107"/>
      <c r="AG14" s="107"/>
      <c r="AH14" s="107"/>
      <c r="AI14" s="107"/>
      <c r="AJ14" s="126"/>
      <c r="AK14" s="196"/>
      <c r="AL14" s="194"/>
      <c r="AM14" s="194"/>
      <c r="AN14" s="194"/>
      <c r="AO14" s="194"/>
      <c r="AP14" s="194"/>
      <c r="AQ14" s="194"/>
      <c r="AR14" s="194"/>
    </row>
    <row r="15" spans="1:44" ht="107.25" customHeight="1" x14ac:dyDescent="0.25">
      <c r="A15" s="2"/>
      <c r="B15" s="208" t="s">
        <v>56</v>
      </c>
      <c r="C15" s="293" t="s">
        <v>2439</v>
      </c>
      <c r="D15" s="209" t="s">
        <v>2488</v>
      </c>
      <c r="E15" s="209" t="s">
        <v>2391</v>
      </c>
      <c r="F15" s="209" t="s">
        <v>57</v>
      </c>
      <c r="G15" s="292" t="s">
        <v>2502</v>
      </c>
      <c r="H15" s="292" t="s">
        <v>58</v>
      </c>
      <c r="I15" s="336" t="s">
        <v>2389</v>
      </c>
      <c r="J15" s="337" t="s">
        <v>2427</v>
      </c>
      <c r="K15" s="338" t="s">
        <v>292</v>
      </c>
      <c r="L15" s="338" t="s">
        <v>2390</v>
      </c>
      <c r="M15" s="339" t="s">
        <v>2583</v>
      </c>
      <c r="N15" s="339" t="s">
        <v>2388</v>
      </c>
      <c r="O15" s="340" t="s">
        <v>2503</v>
      </c>
      <c r="P15" s="202" t="s">
        <v>2389</v>
      </c>
      <c r="Q15" s="200" t="s">
        <v>2427</v>
      </c>
      <c r="R15" s="201" t="s">
        <v>292</v>
      </c>
      <c r="S15" s="201" t="s">
        <v>2390</v>
      </c>
      <c r="T15" s="339" t="s">
        <v>2583</v>
      </c>
      <c r="U15" s="339" t="s">
        <v>2388</v>
      </c>
      <c r="V15" s="340" t="s">
        <v>2503</v>
      </c>
      <c r="W15" s="202" t="s">
        <v>2389</v>
      </c>
      <c r="X15" s="200" t="s">
        <v>2427</v>
      </c>
      <c r="Y15" s="201" t="s">
        <v>292</v>
      </c>
      <c r="Z15" s="201" t="s">
        <v>2390</v>
      </c>
      <c r="AA15" s="339" t="s">
        <v>2583</v>
      </c>
      <c r="AB15" s="339" t="s">
        <v>2388</v>
      </c>
      <c r="AC15" s="340" t="s">
        <v>2503</v>
      </c>
      <c r="AD15" s="202" t="s">
        <v>2389</v>
      </c>
      <c r="AE15" s="200" t="s">
        <v>2427</v>
      </c>
      <c r="AF15" s="201" t="s">
        <v>292</v>
      </c>
      <c r="AG15" s="201" t="s">
        <v>2390</v>
      </c>
      <c r="AH15" s="339" t="s">
        <v>2583</v>
      </c>
      <c r="AI15" s="339" t="s">
        <v>2388</v>
      </c>
      <c r="AJ15" s="340" t="s">
        <v>2503</v>
      </c>
      <c r="AK15" s="196"/>
      <c r="AL15" s="194"/>
      <c r="AM15" s="194"/>
      <c r="AN15" s="194"/>
      <c r="AO15" s="194"/>
      <c r="AP15" s="194"/>
      <c r="AQ15" s="194"/>
      <c r="AR15" s="194"/>
    </row>
    <row r="16" spans="1:44" ht="36.75" customHeight="1" x14ac:dyDescent="0.25">
      <c r="A16" s="2"/>
      <c r="B16" s="110" t="s">
        <v>15</v>
      </c>
      <c r="C16" s="134"/>
      <c r="D16" s="107"/>
      <c r="E16" s="109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08" t="s">
        <v>15</v>
      </c>
      <c r="G16" s="134"/>
      <c r="H16" s="127" t="s">
        <v>15</v>
      </c>
      <c r="I16" s="125"/>
      <c r="J16" s="133"/>
      <c r="K16" s="66"/>
      <c r="L16" s="203">
        <f>I16*IF(K16=21,1,(IF(ISNUMBER($E$10),(21-$E$10)/(21-K16),1)))</f>
        <v>0</v>
      </c>
      <c r="M16" s="107"/>
      <c r="N16" s="107"/>
      <c r="O16" s="334"/>
      <c r="P16" s="125"/>
      <c r="Q16" s="133"/>
      <c r="R16" s="66"/>
      <c r="S16" s="203">
        <f>P16*IF(R16=21,1,(IF(ISNUMBER($E$10),(21-$E$10)/(21-R16),1)))</f>
        <v>0</v>
      </c>
      <c r="T16" s="107"/>
      <c r="U16" s="107"/>
      <c r="V16" s="334"/>
      <c r="W16" s="125"/>
      <c r="X16" s="133"/>
      <c r="Y16" s="66"/>
      <c r="Z16" s="203">
        <f>W16*IF(Y16=21,1,(IF(ISNUMBER($E$10),(21-$E$10)/(21-Y16),1)))</f>
        <v>0</v>
      </c>
      <c r="AA16" s="107"/>
      <c r="AB16" s="107"/>
      <c r="AC16" s="334"/>
      <c r="AD16" s="125"/>
      <c r="AE16" s="133"/>
      <c r="AF16" s="66"/>
      <c r="AG16" s="203">
        <f>AD16*IF(AF16=21,1,(IF(ISNUMBER($E$10),(21-$E$10)/(21-AF16),1)))</f>
        <v>0</v>
      </c>
      <c r="AH16" s="107"/>
      <c r="AI16" s="107"/>
      <c r="AJ16" s="334"/>
      <c r="AK16" s="196"/>
      <c r="AL16" s="194"/>
      <c r="AM16" s="194"/>
      <c r="AN16" s="194"/>
      <c r="AO16" s="194"/>
      <c r="AP16" s="194"/>
      <c r="AQ16" s="194"/>
      <c r="AR16" s="194"/>
    </row>
    <row r="17" spans="1:70" ht="36.75" customHeight="1" x14ac:dyDescent="0.25">
      <c r="A17" s="2"/>
      <c r="B17" s="110" t="s">
        <v>15</v>
      </c>
      <c r="C17" s="134"/>
      <c r="D17" s="107"/>
      <c r="E17" s="109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08" t="s">
        <v>15</v>
      </c>
      <c r="G17" s="134"/>
      <c r="H17" s="127" t="s">
        <v>15</v>
      </c>
      <c r="I17" s="125"/>
      <c r="J17" s="133"/>
      <c r="K17" s="66"/>
      <c r="L17" s="203">
        <f t="shared" ref="L17:L38" si="1">I17*IF(K17=21,1,(IF(ISNUMBER($E$10),(21-$E$10)/(21-K17),1)))</f>
        <v>0</v>
      </c>
      <c r="M17" s="107"/>
      <c r="N17" s="107"/>
      <c r="O17" s="335"/>
      <c r="P17" s="125"/>
      <c r="Q17" s="133"/>
      <c r="R17" s="66"/>
      <c r="S17" s="203">
        <f t="shared" ref="S17:S38" si="2">P17*IF(R17=21,1,(IF(ISNUMBER($E$10),(21-$E$10)/(21-R17),1)))</f>
        <v>0</v>
      </c>
      <c r="T17" s="107"/>
      <c r="U17" s="107"/>
      <c r="V17" s="126"/>
      <c r="W17" s="125"/>
      <c r="X17" s="133"/>
      <c r="Y17" s="66"/>
      <c r="Z17" s="203">
        <f t="shared" ref="Z17:Z38" si="3">W17*IF(Y17=21,1,(IF(ISNUMBER($E$10),(21-$E$10)/(21-Y17),1)))</f>
        <v>0</v>
      </c>
      <c r="AA17" s="107"/>
      <c r="AB17" s="107"/>
      <c r="AC17" s="334"/>
      <c r="AD17" s="125"/>
      <c r="AE17" s="133"/>
      <c r="AF17" s="66"/>
      <c r="AG17" s="203">
        <f t="shared" ref="AG17:AG38" si="4">AD17*IF(AF17=21,1,(IF(ISNUMBER($E$10),(21-$E$10)/(21-AF17),1)))</f>
        <v>0</v>
      </c>
      <c r="AH17" s="107"/>
      <c r="AI17" s="107"/>
      <c r="AJ17" s="334"/>
      <c r="AK17" s="196"/>
      <c r="AL17" s="194"/>
      <c r="AM17" s="194"/>
      <c r="AN17" s="194"/>
      <c r="AO17" s="194"/>
      <c r="AP17" s="194"/>
      <c r="AQ17" s="194"/>
      <c r="AR17" s="194"/>
      <c r="AS17" s="2"/>
      <c r="AT17" s="2"/>
    </row>
    <row r="18" spans="1:70" ht="36.75" customHeight="1" x14ac:dyDescent="0.25">
      <c r="A18" s="2"/>
      <c r="B18" s="110" t="s">
        <v>15</v>
      </c>
      <c r="C18" s="134"/>
      <c r="D18" s="107"/>
      <c r="E18" s="109" t="str">
        <f t="shared" si="0"/>
        <v/>
      </c>
      <c r="F18" s="108" t="s">
        <v>15</v>
      </c>
      <c r="G18" s="134"/>
      <c r="H18" s="127" t="s">
        <v>15</v>
      </c>
      <c r="I18" s="125"/>
      <c r="J18" s="133"/>
      <c r="K18" s="66"/>
      <c r="L18" s="203">
        <f t="shared" si="1"/>
        <v>0</v>
      </c>
      <c r="M18" s="107"/>
      <c r="N18" s="107"/>
      <c r="O18" s="334"/>
      <c r="P18" s="125"/>
      <c r="Q18" s="133"/>
      <c r="R18" s="66"/>
      <c r="S18" s="203">
        <f t="shared" si="2"/>
        <v>0</v>
      </c>
      <c r="T18" s="107"/>
      <c r="U18" s="107"/>
      <c r="V18" s="126"/>
      <c r="W18" s="125"/>
      <c r="X18" s="133"/>
      <c r="Y18" s="66"/>
      <c r="Z18" s="203">
        <f t="shared" si="3"/>
        <v>0</v>
      </c>
      <c r="AA18" s="107"/>
      <c r="AB18" s="107"/>
      <c r="AC18" s="334"/>
      <c r="AD18" s="125"/>
      <c r="AE18" s="133"/>
      <c r="AF18" s="66"/>
      <c r="AG18" s="203">
        <f t="shared" si="4"/>
        <v>0</v>
      </c>
      <c r="AH18" s="107"/>
      <c r="AI18" s="107"/>
      <c r="AJ18" s="334"/>
      <c r="AK18" s="196"/>
      <c r="AL18" s="194"/>
      <c r="AM18" s="194"/>
      <c r="AN18" s="194"/>
      <c r="AO18" s="194"/>
      <c r="AP18" s="194"/>
      <c r="AQ18" s="194"/>
      <c r="AR18" s="194"/>
      <c r="AS18" s="2"/>
      <c r="AT18" s="2"/>
    </row>
    <row r="19" spans="1:70" ht="36.75" customHeight="1" x14ac:dyDescent="0.25">
      <c r="A19" s="2"/>
      <c r="B19" s="110" t="s">
        <v>15</v>
      </c>
      <c r="C19" s="134"/>
      <c r="D19" s="107"/>
      <c r="E19" s="109" t="str">
        <f t="shared" si="0"/>
        <v/>
      </c>
      <c r="F19" s="108" t="s">
        <v>15</v>
      </c>
      <c r="G19" s="134"/>
      <c r="H19" s="127" t="s">
        <v>15</v>
      </c>
      <c r="I19" s="125"/>
      <c r="J19" s="133"/>
      <c r="K19" s="66"/>
      <c r="L19" s="203">
        <f t="shared" si="1"/>
        <v>0</v>
      </c>
      <c r="M19" s="107"/>
      <c r="N19" s="107"/>
      <c r="O19" s="334"/>
      <c r="P19" s="125"/>
      <c r="Q19" s="133"/>
      <c r="R19" s="66"/>
      <c r="S19" s="203">
        <f t="shared" si="2"/>
        <v>0</v>
      </c>
      <c r="T19" s="107"/>
      <c r="U19" s="107"/>
      <c r="V19" s="126"/>
      <c r="W19" s="125"/>
      <c r="X19" s="133"/>
      <c r="Y19" s="66"/>
      <c r="Z19" s="203">
        <f t="shared" si="3"/>
        <v>0</v>
      </c>
      <c r="AA19" s="107"/>
      <c r="AB19" s="107"/>
      <c r="AC19" s="334"/>
      <c r="AD19" s="125"/>
      <c r="AE19" s="133"/>
      <c r="AF19" s="66"/>
      <c r="AG19" s="203">
        <f t="shared" si="4"/>
        <v>0</v>
      </c>
      <c r="AH19" s="107"/>
      <c r="AI19" s="107"/>
      <c r="AJ19" s="334"/>
      <c r="AK19" s="196"/>
      <c r="AL19" s="194"/>
      <c r="AM19" s="194"/>
      <c r="AN19" s="194"/>
      <c r="AO19" s="194"/>
      <c r="AP19" s="194"/>
      <c r="AQ19" s="194"/>
      <c r="AR19" s="194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P19" s="2"/>
    </row>
    <row r="20" spans="1:70" ht="36.75" customHeight="1" x14ac:dyDescent="0.25">
      <c r="A20" s="2"/>
      <c r="B20" s="110" t="s">
        <v>15</v>
      </c>
      <c r="C20" s="134"/>
      <c r="D20" s="107"/>
      <c r="E20" s="109" t="str">
        <f t="shared" si="0"/>
        <v/>
      </c>
      <c r="F20" s="108" t="s">
        <v>15</v>
      </c>
      <c r="G20" s="134"/>
      <c r="H20" s="127" t="s">
        <v>15</v>
      </c>
      <c r="I20" s="125"/>
      <c r="J20" s="133"/>
      <c r="K20" s="66"/>
      <c r="L20" s="203">
        <f t="shared" si="1"/>
        <v>0</v>
      </c>
      <c r="M20" s="107"/>
      <c r="N20" s="107"/>
      <c r="O20" s="334"/>
      <c r="P20" s="125"/>
      <c r="Q20" s="133"/>
      <c r="R20" s="66"/>
      <c r="S20" s="203">
        <f t="shared" si="2"/>
        <v>0</v>
      </c>
      <c r="T20" s="107"/>
      <c r="U20" s="107"/>
      <c r="V20" s="126"/>
      <c r="W20" s="125"/>
      <c r="X20" s="133"/>
      <c r="Y20" s="66"/>
      <c r="Z20" s="203">
        <f t="shared" si="3"/>
        <v>0</v>
      </c>
      <c r="AA20" s="107"/>
      <c r="AB20" s="107"/>
      <c r="AC20" s="334"/>
      <c r="AD20" s="125"/>
      <c r="AE20" s="133"/>
      <c r="AF20" s="66"/>
      <c r="AG20" s="203">
        <f t="shared" si="4"/>
        <v>0</v>
      </c>
      <c r="AH20" s="107"/>
      <c r="AI20" s="107"/>
      <c r="AJ20" s="334"/>
      <c r="AK20" s="196"/>
      <c r="AL20" s="194"/>
      <c r="AM20" s="194"/>
      <c r="AN20" s="194"/>
      <c r="AO20" s="194"/>
      <c r="AP20" s="194"/>
      <c r="AQ20" s="194"/>
      <c r="AR20" s="194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P20" s="2"/>
    </row>
    <row r="21" spans="1:70" ht="36.75" customHeight="1" x14ac:dyDescent="0.25">
      <c r="A21" s="2"/>
      <c r="B21" s="110" t="s">
        <v>15</v>
      </c>
      <c r="C21" s="134"/>
      <c r="D21" s="107"/>
      <c r="E21" s="109" t="str">
        <f t="shared" si="0"/>
        <v/>
      </c>
      <c r="F21" s="108" t="s">
        <v>15</v>
      </c>
      <c r="G21" s="134"/>
      <c r="H21" s="127" t="s">
        <v>15</v>
      </c>
      <c r="I21" s="125"/>
      <c r="J21" s="133"/>
      <c r="K21" s="66"/>
      <c r="L21" s="203">
        <f t="shared" si="1"/>
        <v>0</v>
      </c>
      <c r="M21" s="107"/>
      <c r="N21" s="107"/>
      <c r="O21" s="334"/>
      <c r="P21" s="125"/>
      <c r="Q21" s="133"/>
      <c r="R21" s="66"/>
      <c r="S21" s="203">
        <f t="shared" si="2"/>
        <v>0</v>
      </c>
      <c r="T21" s="107"/>
      <c r="U21" s="107"/>
      <c r="V21" s="126"/>
      <c r="W21" s="125"/>
      <c r="X21" s="133"/>
      <c r="Y21" s="66"/>
      <c r="Z21" s="203">
        <f t="shared" si="3"/>
        <v>0</v>
      </c>
      <c r="AA21" s="107"/>
      <c r="AB21" s="107"/>
      <c r="AC21" s="334"/>
      <c r="AD21" s="125"/>
      <c r="AE21" s="133"/>
      <c r="AF21" s="66"/>
      <c r="AG21" s="203">
        <f t="shared" si="4"/>
        <v>0</v>
      </c>
      <c r="AH21" s="107"/>
      <c r="AI21" s="107"/>
      <c r="AJ21" s="334"/>
      <c r="AK21" s="196"/>
      <c r="AL21" s="194"/>
      <c r="AM21" s="194"/>
      <c r="AN21" s="194"/>
      <c r="AO21" s="194"/>
      <c r="AP21" s="194"/>
      <c r="AQ21" s="194"/>
      <c r="AR21" s="194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P21" s="2"/>
    </row>
    <row r="22" spans="1:70" ht="36.75" customHeight="1" x14ac:dyDescent="0.25">
      <c r="A22" s="2"/>
      <c r="B22" s="110" t="s">
        <v>15</v>
      </c>
      <c r="C22" s="134"/>
      <c r="D22" s="107"/>
      <c r="E22" s="109" t="str">
        <f t="shared" si="0"/>
        <v/>
      </c>
      <c r="F22" s="108" t="s">
        <v>15</v>
      </c>
      <c r="G22" s="134"/>
      <c r="H22" s="127" t="s">
        <v>15</v>
      </c>
      <c r="I22" s="125"/>
      <c r="J22" s="133"/>
      <c r="K22" s="66"/>
      <c r="L22" s="203">
        <f t="shared" si="1"/>
        <v>0</v>
      </c>
      <c r="M22" s="107"/>
      <c r="N22" s="107"/>
      <c r="O22" s="334"/>
      <c r="P22" s="125"/>
      <c r="Q22" s="133"/>
      <c r="R22" s="66"/>
      <c r="S22" s="203">
        <f t="shared" si="2"/>
        <v>0</v>
      </c>
      <c r="T22" s="107"/>
      <c r="U22" s="107"/>
      <c r="V22" s="126"/>
      <c r="W22" s="125"/>
      <c r="X22" s="133"/>
      <c r="Y22" s="66"/>
      <c r="Z22" s="203">
        <f t="shared" si="3"/>
        <v>0</v>
      </c>
      <c r="AA22" s="107"/>
      <c r="AB22" s="107"/>
      <c r="AC22" s="334"/>
      <c r="AD22" s="125"/>
      <c r="AE22" s="133"/>
      <c r="AF22" s="66"/>
      <c r="AG22" s="203">
        <f t="shared" si="4"/>
        <v>0</v>
      </c>
      <c r="AH22" s="107"/>
      <c r="AI22" s="107"/>
      <c r="AJ22" s="334"/>
      <c r="AK22" s="196"/>
      <c r="AL22" s="194"/>
      <c r="AM22" s="194"/>
      <c r="AN22" s="194"/>
      <c r="AO22" s="194"/>
      <c r="AP22" s="194"/>
      <c r="AQ22" s="194"/>
      <c r="AR22" s="194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P22" s="2"/>
    </row>
    <row r="23" spans="1:70" ht="36.75" customHeight="1" x14ac:dyDescent="0.25">
      <c r="A23" s="2"/>
      <c r="B23" s="110" t="s">
        <v>15</v>
      </c>
      <c r="C23" s="134"/>
      <c r="D23" s="107"/>
      <c r="E23" s="109" t="str">
        <f t="shared" si="0"/>
        <v/>
      </c>
      <c r="F23" s="108" t="s">
        <v>15</v>
      </c>
      <c r="G23" s="134"/>
      <c r="H23" s="127" t="s">
        <v>15</v>
      </c>
      <c r="I23" s="125"/>
      <c r="J23" s="133"/>
      <c r="K23" s="66"/>
      <c r="L23" s="203">
        <f t="shared" si="1"/>
        <v>0</v>
      </c>
      <c r="M23" s="107"/>
      <c r="N23" s="107"/>
      <c r="O23" s="334"/>
      <c r="P23" s="125"/>
      <c r="Q23" s="133"/>
      <c r="R23" s="66"/>
      <c r="S23" s="203">
        <f>P23*IF(R23=21,1,(IF(ISNUMBER($E$10),(21-$E$10)/(21-R23),1)))</f>
        <v>0</v>
      </c>
      <c r="T23" s="107"/>
      <c r="U23" s="107"/>
      <c r="V23" s="126"/>
      <c r="W23" s="125"/>
      <c r="X23" s="133"/>
      <c r="Y23" s="66"/>
      <c r="Z23" s="203">
        <f t="shared" si="3"/>
        <v>0</v>
      </c>
      <c r="AA23" s="107"/>
      <c r="AB23" s="107"/>
      <c r="AC23" s="334"/>
      <c r="AD23" s="125"/>
      <c r="AE23" s="133"/>
      <c r="AF23" s="66"/>
      <c r="AG23" s="203">
        <f t="shared" si="4"/>
        <v>0</v>
      </c>
      <c r="AH23" s="107"/>
      <c r="AI23" s="107"/>
      <c r="AJ23" s="334"/>
      <c r="AK23" s="196"/>
      <c r="AL23" s="194"/>
      <c r="AM23" s="194"/>
      <c r="AN23" s="194"/>
      <c r="AO23" s="194"/>
      <c r="AP23" s="194"/>
      <c r="AQ23" s="194"/>
      <c r="AR23" s="194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P23" s="2"/>
    </row>
    <row r="24" spans="1:70" ht="36.75" customHeight="1" x14ac:dyDescent="0.25">
      <c r="A24" s="2"/>
      <c r="B24" s="110" t="s">
        <v>15</v>
      </c>
      <c r="C24" s="134"/>
      <c r="D24" s="107"/>
      <c r="E24" s="109" t="str">
        <f t="shared" si="0"/>
        <v/>
      </c>
      <c r="F24" s="108" t="s">
        <v>15</v>
      </c>
      <c r="G24" s="134"/>
      <c r="H24" s="127" t="s">
        <v>15</v>
      </c>
      <c r="I24" s="125"/>
      <c r="J24" s="133"/>
      <c r="K24" s="66"/>
      <c r="L24" s="203">
        <f t="shared" si="1"/>
        <v>0</v>
      </c>
      <c r="M24" s="107"/>
      <c r="N24" s="107"/>
      <c r="O24" s="334"/>
      <c r="P24" s="125"/>
      <c r="Q24" s="133"/>
      <c r="R24" s="66"/>
      <c r="S24" s="203">
        <f t="shared" si="2"/>
        <v>0</v>
      </c>
      <c r="T24" s="107"/>
      <c r="U24" s="107"/>
      <c r="V24" s="126"/>
      <c r="W24" s="125"/>
      <c r="X24" s="133"/>
      <c r="Y24" s="66"/>
      <c r="Z24" s="203">
        <f t="shared" si="3"/>
        <v>0</v>
      </c>
      <c r="AA24" s="107"/>
      <c r="AB24" s="107"/>
      <c r="AC24" s="334"/>
      <c r="AD24" s="125"/>
      <c r="AE24" s="133"/>
      <c r="AF24" s="66"/>
      <c r="AG24" s="203">
        <f t="shared" si="4"/>
        <v>0</v>
      </c>
      <c r="AH24" s="107"/>
      <c r="AI24" s="107"/>
      <c r="AJ24" s="334"/>
      <c r="AK24" s="196"/>
      <c r="AL24" s="194"/>
      <c r="AM24" s="194"/>
      <c r="AN24" s="194"/>
      <c r="AO24" s="194"/>
      <c r="AP24" s="194"/>
      <c r="AQ24" s="194"/>
      <c r="AR24" s="194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P24" s="2"/>
    </row>
    <row r="25" spans="1:70" ht="36.75" customHeight="1" x14ac:dyDescent="0.25">
      <c r="A25" s="2"/>
      <c r="B25" s="110" t="s">
        <v>15</v>
      </c>
      <c r="C25" s="134"/>
      <c r="D25" s="107"/>
      <c r="E25" s="109" t="str">
        <f t="shared" si="0"/>
        <v/>
      </c>
      <c r="F25" s="108" t="s">
        <v>15</v>
      </c>
      <c r="G25" s="134"/>
      <c r="H25" s="127" t="s">
        <v>15</v>
      </c>
      <c r="I25" s="125"/>
      <c r="J25" s="133"/>
      <c r="K25" s="66"/>
      <c r="L25" s="203">
        <f t="shared" si="1"/>
        <v>0</v>
      </c>
      <c r="M25" s="107"/>
      <c r="N25" s="107"/>
      <c r="O25" s="334"/>
      <c r="P25" s="125"/>
      <c r="Q25" s="133"/>
      <c r="R25" s="66"/>
      <c r="S25" s="203">
        <f t="shared" si="2"/>
        <v>0</v>
      </c>
      <c r="T25" s="107"/>
      <c r="U25" s="107"/>
      <c r="V25" s="126"/>
      <c r="W25" s="125"/>
      <c r="X25" s="133"/>
      <c r="Y25" s="66"/>
      <c r="Z25" s="203">
        <f t="shared" si="3"/>
        <v>0</v>
      </c>
      <c r="AA25" s="107"/>
      <c r="AB25" s="107"/>
      <c r="AC25" s="334"/>
      <c r="AD25" s="125"/>
      <c r="AE25" s="133"/>
      <c r="AF25" s="66"/>
      <c r="AG25" s="203">
        <f t="shared" si="4"/>
        <v>0</v>
      </c>
      <c r="AH25" s="107"/>
      <c r="AI25" s="107"/>
      <c r="AJ25" s="334"/>
      <c r="AK25" s="196"/>
      <c r="AL25" s="194"/>
      <c r="AM25" s="194"/>
      <c r="AN25" s="194"/>
      <c r="AO25" s="194"/>
      <c r="AP25" s="194"/>
      <c r="AQ25" s="194"/>
      <c r="AR25" s="194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P25" s="2"/>
    </row>
    <row r="26" spans="1:70" ht="36.75" customHeight="1" x14ac:dyDescent="0.25">
      <c r="A26" s="2"/>
      <c r="B26" s="110" t="s">
        <v>15</v>
      </c>
      <c r="C26" s="134"/>
      <c r="D26" s="107"/>
      <c r="E26" s="109" t="str">
        <f t="shared" si="0"/>
        <v/>
      </c>
      <c r="F26" s="108" t="s">
        <v>15</v>
      </c>
      <c r="G26" s="134"/>
      <c r="H26" s="127" t="s">
        <v>15</v>
      </c>
      <c r="I26" s="125"/>
      <c r="J26" s="133"/>
      <c r="K26" s="66"/>
      <c r="L26" s="203">
        <f t="shared" si="1"/>
        <v>0</v>
      </c>
      <c r="M26" s="107"/>
      <c r="N26" s="107"/>
      <c r="O26" s="334"/>
      <c r="P26" s="125"/>
      <c r="Q26" s="133"/>
      <c r="R26" s="66"/>
      <c r="S26" s="203">
        <f t="shared" si="2"/>
        <v>0</v>
      </c>
      <c r="T26" s="107"/>
      <c r="U26" s="107"/>
      <c r="V26" s="126"/>
      <c r="W26" s="125"/>
      <c r="X26" s="133"/>
      <c r="Y26" s="66"/>
      <c r="Z26" s="203">
        <f t="shared" si="3"/>
        <v>0</v>
      </c>
      <c r="AA26" s="107"/>
      <c r="AB26" s="107"/>
      <c r="AC26" s="334"/>
      <c r="AD26" s="125"/>
      <c r="AE26" s="133"/>
      <c r="AF26" s="66"/>
      <c r="AG26" s="203">
        <f t="shared" si="4"/>
        <v>0</v>
      </c>
      <c r="AH26" s="107"/>
      <c r="AI26" s="107"/>
      <c r="AJ26" s="334"/>
      <c r="AK26" s="196"/>
      <c r="AL26" s="194"/>
      <c r="AM26" s="194"/>
      <c r="AN26" s="194"/>
      <c r="AO26" s="194"/>
      <c r="AP26" s="194"/>
      <c r="AQ26" s="194"/>
      <c r="AR26" s="194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P26" s="2"/>
    </row>
    <row r="27" spans="1:70" ht="36.75" customHeight="1" x14ac:dyDescent="0.25">
      <c r="A27" s="2"/>
      <c r="B27" s="110" t="s">
        <v>15</v>
      </c>
      <c r="C27" s="134"/>
      <c r="D27" s="107"/>
      <c r="E27" s="109" t="str">
        <f t="shared" si="0"/>
        <v/>
      </c>
      <c r="F27" s="108" t="s">
        <v>15</v>
      </c>
      <c r="G27" s="134"/>
      <c r="H27" s="127" t="s">
        <v>15</v>
      </c>
      <c r="I27" s="125"/>
      <c r="J27" s="133"/>
      <c r="K27" s="66"/>
      <c r="L27" s="203">
        <f t="shared" si="1"/>
        <v>0</v>
      </c>
      <c r="M27" s="107"/>
      <c r="N27" s="107"/>
      <c r="O27" s="334"/>
      <c r="P27" s="125"/>
      <c r="Q27" s="133"/>
      <c r="R27" s="66"/>
      <c r="S27" s="203">
        <f t="shared" si="2"/>
        <v>0</v>
      </c>
      <c r="T27" s="107"/>
      <c r="U27" s="107"/>
      <c r="V27" s="126"/>
      <c r="W27" s="125"/>
      <c r="X27" s="133"/>
      <c r="Y27" s="66"/>
      <c r="Z27" s="203">
        <f t="shared" si="3"/>
        <v>0</v>
      </c>
      <c r="AA27" s="107"/>
      <c r="AB27" s="107"/>
      <c r="AC27" s="334"/>
      <c r="AD27" s="125"/>
      <c r="AE27" s="133"/>
      <c r="AF27" s="66"/>
      <c r="AG27" s="203">
        <f t="shared" si="4"/>
        <v>0</v>
      </c>
      <c r="AH27" s="107"/>
      <c r="AI27" s="107"/>
      <c r="AJ27" s="334"/>
      <c r="AK27" s="196"/>
      <c r="AL27" s="194"/>
      <c r="AM27" s="194"/>
      <c r="AN27" s="194"/>
      <c r="AO27" s="194"/>
      <c r="AP27" s="194"/>
      <c r="AQ27" s="194"/>
      <c r="AR27" s="194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P27" s="2"/>
    </row>
    <row r="28" spans="1:70" ht="36.75" customHeight="1" x14ac:dyDescent="0.25">
      <c r="A28" s="2"/>
      <c r="B28" s="110" t="s">
        <v>15</v>
      </c>
      <c r="C28" s="134"/>
      <c r="D28" s="107"/>
      <c r="E28" s="109" t="str">
        <f t="shared" si="0"/>
        <v/>
      </c>
      <c r="F28" s="108" t="s">
        <v>15</v>
      </c>
      <c r="G28" s="134"/>
      <c r="H28" s="127" t="s">
        <v>15</v>
      </c>
      <c r="I28" s="125"/>
      <c r="J28" s="133"/>
      <c r="K28" s="66"/>
      <c r="L28" s="203">
        <f t="shared" si="1"/>
        <v>0</v>
      </c>
      <c r="M28" s="107"/>
      <c r="N28" s="107"/>
      <c r="O28" s="334"/>
      <c r="P28" s="125"/>
      <c r="Q28" s="133"/>
      <c r="R28" s="66"/>
      <c r="S28" s="203">
        <f t="shared" si="2"/>
        <v>0</v>
      </c>
      <c r="T28" s="107"/>
      <c r="U28" s="107"/>
      <c r="V28" s="126"/>
      <c r="W28" s="125"/>
      <c r="X28" s="133"/>
      <c r="Y28" s="66"/>
      <c r="Z28" s="203">
        <f t="shared" si="3"/>
        <v>0</v>
      </c>
      <c r="AA28" s="107"/>
      <c r="AB28" s="107"/>
      <c r="AC28" s="334"/>
      <c r="AD28" s="125"/>
      <c r="AE28" s="133"/>
      <c r="AF28" s="66"/>
      <c r="AG28" s="203">
        <f t="shared" si="4"/>
        <v>0</v>
      </c>
      <c r="AH28" s="107"/>
      <c r="AI28" s="107"/>
      <c r="AJ28" s="334"/>
      <c r="AK28" s="196"/>
      <c r="AL28" s="194"/>
      <c r="AM28" s="194"/>
      <c r="AN28" s="194"/>
      <c r="AO28" s="194"/>
      <c r="AP28" s="194"/>
      <c r="AQ28" s="194"/>
      <c r="AR28" s="194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</row>
    <row r="29" spans="1:70" ht="36.75" customHeight="1" x14ac:dyDescent="0.25">
      <c r="A29" s="2"/>
      <c r="B29" s="110" t="s">
        <v>15</v>
      </c>
      <c r="C29" s="134"/>
      <c r="D29" s="107"/>
      <c r="E29" s="109" t="str">
        <f t="shared" si="0"/>
        <v/>
      </c>
      <c r="F29" s="108" t="s">
        <v>15</v>
      </c>
      <c r="G29" s="134"/>
      <c r="H29" s="127" t="s">
        <v>15</v>
      </c>
      <c r="I29" s="125"/>
      <c r="J29" s="133"/>
      <c r="K29" s="66"/>
      <c r="L29" s="203">
        <f t="shared" si="1"/>
        <v>0</v>
      </c>
      <c r="M29" s="107"/>
      <c r="N29" s="107"/>
      <c r="O29" s="334"/>
      <c r="P29" s="125"/>
      <c r="Q29" s="133"/>
      <c r="R29" s="66"/>
      <c r="S29" s="203">
        <f t="shared" si="2"/>
        <v>0</v>
      </c>
      <c r="T29" s="107"/>
      <c r="U29" s="107"/>
      <c r="V29" s="126"/>
      <c r="W29" s="125"/>
      <c r="X29" s="133"/>
      <c r="Y29" s="66"/>
      <c r="Z29" s="203">
        <f t="shared" si="3"/>
        <v>0</v>
      </c>
      <c r="AA29" s="107"/>
      <c r="AB29" s="107"/>
      <c r="AC29" s="334"/>
      <c r="AD29" s="125"/>
      <c r="AE29" s="133"/>
      <c r="AF29" s="66"/>
      <c r="AG29" s="203">
        <f t="shared" si="4"/>
        <v>0</v>
      </c>
      <c r="AH29" s="107"/>
      <c r="AI29" s="107"/>
      <c r="AJ29" s="334"/>
      <c r="AK29" s="196"/>
      <c r="AL29" s="194"/>
      <c r="AM29" s="194"/>
      <c r="AN29" s="194"/>
      <c r="AO29" s="194"/>
      <c r="AP29" s="194"/>
      <c r="AQ29" s="194"/>
      <c r="AR29" s="194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</row>
    <row r="30" spans="1:70" ht="36.75" customHeight="1" x14ac:dyDescent="0.25">
      <c r="A30" s="2"/>
      <c r="B30" s="110" t="s">
        <v>15</v>
      </c>
      <c r="C30" s="134"/>
      <c r="D30" s="107"/>
      <c r="E30" s="109" t="str">
        <f t="shared" si="0"/>
        <v/>
      </c>
      <c r="F30" s="108" t="s">
        <v>15</v>
      </c>
      <c r="G30" s="134"/>
      <c r="H30" s="127" t="s">
        <v>15</v>
      </c>
      <c r="I30" s="125"/>
      <c r="J30" s="133"/>
      <c r="K30" s="66"/>
      <c r="L30" s="203">
        <f t="shared" si="1"/>
        <v>0</v>
      </c>
      <c r="M30" s="107"/>
      <c r="N30" s="107"/>
      <c r="O30" s="334"/>
      <c r="P30" s="125"/>
      <c r="Q30" s="133"/>
      <c r="R30" s="66"/>
      <c r="S30" s="203">
        <f t="shared" si="2"/>
        <v>0</v>
      </c>
      <c r="T30" s="107"/>
      <c r="U30" s="107"/>
      <c r="V30" s="126"/>
      <c r="W30" s="125"/>
      <c r="X30" s="133"/>
      <c r="Y30" s="66"/>
      <c r="Z30" s="203">
        <f t="shared" si="3"/>
        <v>0</v>
      </c>
      <c r="AA30" s="107"/>
      <c r="AB30" s="107"/>
      <c r="AC30" s="334"/>
      <c r="AD30" s="125"/>
      <c r="AE30" s="133"/>
      <c r="AF30" s="66"/>
      <c r="AG30" s="203">
        <f t="shared" si="4"/>
        <v>0</v>
      </c>
      <c r="AH30" s="107"/>
      <c r="AI30" s="107"/>
      <c r="AJ30" s="334"/>
      <c r="AK30" s="196"/>
      <c r="AL30" s="194"/>
      <c r="AM30" s="194"/>
      <c r="AN30" s="194"/>
      <c r="AO30" s="194"/>
      <c r="AP30" s="194"/>
      <c r="AQ30" s="194"/>
      <c r="AR30" s="194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</row>
    <row r="31" spans="1:70" ht="36.75" customHeight="1" x14ac:dyDescent="0.25">
      <c r="A31" s="2"/>
      <c r="B31" s="110" t="s">
        <v>15</v>
      </c>
      <c r="C31" s="134"/>
      <c r="D31" s="107"/>
      <c r="E31" s="109" t="str">
        <f t="shared" si="0"/>
        <v/>
      </c>
      <c r="F31" s="108" t="s">
        <v>15</v>
      </c>
      <c r="G31" s="134"/>
      <c r="H31" s="127" t="s">
        <v>15</v>
      </c>
      <c r="I31" s="125"/>
      <c r="J31" s="133"/>
      <c r="K31" s="66"/>
      <c r="L31" s="203">
        <f t="shared" si="1"/>
        <v>0</v>
      </c>
      <c r="M31" s="107"/>
      <c r="N31" s="107"/>
      <c r="O31" s="334"/>
      <c r="P31" s="125"/>
      <c r="Q31" s="133"/>
      <c r="R31" s="66"/>
      <c r="S31" s="203">
        <f t="shared" si="2"/>
        <v>0</v>
      </c>
      <c r="T31" s="107"/>
      <c r="U31" s="107"/>
      <c r="V31" s="126"/>
      <c r="W31" s="125"/>
      <c r="X31" s="133"/>
      <c r="Y31" s="66"/>
      <c r="Z31" s="203">
        <f t="shared" si="3"/>
        <v>0</v>
      </c>
      <c r="AA31" s="107"/>
      <c r="AB31" s="107"/>
      <c r="AC31" s="334"/>
      <c r="AD31" s="125"/>
      <c r="AE31" s="133"/>
      <c r="AF31" s="66"/>
      <c r="AG31" s="203">
        <f t="shared" si="4"/>
        <v>0</v>
      </c>
      <c r="AH31" s="107"/>
      <c r="AI31" s="107"/>
      <c r="AJ31" s="334"/>
      <c r="AK31" s="196"/>
      <c r="AL31" s="194"/>
      <c r="AM31" s="194"/>
      <c r="AN31" s="194"/>
      <c r="AO31" s="194"/>
      <c r="AP31" s="194"/>
      <c r="AQ31" s="194"/>
      <c r="AR31" s="194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</row>
    <row r="32" spans="1:70" ht="36.75" customHeight="1" x14ac:dyDescent="0.25">
      <c r="A32" s="2"/>
      <c r="B32" s="110" t="s">
        <v>15</v>
      </c>
      <c r="C32" s="134"/>
      <c r="D32" s="107"/>
      <c r="E32" s="109" t="str">
        <f t="shared" si="0"/>
        <v/>
      </c>
      <c r="F32" s="108" t="s">
        <v>15</v>
      </c>
      <c r="G32" s="134"/>
      <c r="H32" s="127" t="s">
        <v>15</v>
      </c>
      <c r="I32" s="125"/>
      <c r="J32" s="133"/>
      <c r="K32" s="66"/>
      <c r="L32" s="203">
        <f t="shared" si="1"/>
        <v>0</v>
      </c>
      <c r="M32" s="107"/>
      <c r="N32" s="107"/>
      <c r="O32" s="334"/>
      <c r="P32" s="125"/>
      <c r="Q32" s="133"/>
      <c r="R32" s="66"/>
      <c r="S32" s="203">
        <f t="shared" si="2"/>
        <v>0</v>
      </c>
      <c r="T32" s="107"/>
      <c r="U32" s="107"/>
      <c r="V32" s="126"/>
      <c r="W32" s="125"/>
      <c r="X32" s="133"/>
      <c r="Y32" s="66"/>
      <c r="Z32" s="203">
        <f t="shared" si="3"/>
        <v>0</v>
      </c>
      <c r="AA32" s="107"/>
      <c r="AB32" s="107"/>
      <c r="AC32" s="334"/>
      <c r="AD32" s="125"/>
      <c r="AE32" s="133"/>
      <c r="AF32" s="66"/>
      <c r="AG32" s="203">
        <f t="shared" si="4"/>
        <v>0</v>
      </c>
      <c r="AH32" s="107"/>
      <c r="AI32" s="107"/>
      <c r="AJ32" s="334"/>
      <c r="AK32" s="196"/>
      <c r="AL32" s="194"/>
      <c r="AM32" s="194"/>
      <c r="AN32" s="194"/>
      <c r="AO32" s="194"/>
      <c r="AP32" s="194"/>
      <c r="AQ32" s="194"/>
      <c r="AR32" s="194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1:70" customFormat="1" ht="36.75" customHeight="1" x14ac:dyDescent="0.25">
      <c r="A33" s="176"/>
      <c r="B33" s="110" t="s">
        <v>15</v>
      </c>
      <c r="C33" s="134"/>
      <c r="D33" s="107"/>
      <c r="E33" s="109" t="str">
        <f t="shared" si="0"/>
        <v/>
      </c>
      <c r="F33" s="108" t="s">
        <v>15</v>
      </c>
      <c r="G33" s="134"/>
      <c r="H33" s="127" t="s">
        <v>15</v>
      </c>
      <c r="I33" s="125"/>
      <c r="J33" s="133"/>
      <c r="K33" s="66"/>
      <c r="L33" s="203">
        <f t="shared" si="1"/>
        <v>0</v>
      </c>
      <c r="M33" s="107"/>
      <c r="N33" s="107"/>
      <c r="O33" s="334"/>
      <c r="P33" s="125"/>
      <c r="Q33" s="133"/>
      <c r="R33" s="66"/>
      <c r="S33" s="203">
        <f t="shared" si="2"/>
        <v>0</v>
      </c>
      <c r="T33" s="107"/>
      <c r="U33" s="107"/>
      <c r="V33" s="126"/>
      <c r="W33" s="125"/>
      <c r="X33" s="133"/>
      <c r="Y33" s="66"/>
      <c r="Z33" s="203">
        <f t="shared" si="3"/>
        <v>0</v>
      </c>
      <c r="AA33" s="107"/>
      <c r="AB33" s="107"/>
      <c r="AC33" s="334"/>
      <c r="AD33" s="125"/>
      <c r="AE33" s="133"/>
      <c r="AF33" s="66"/>
      <c r="AG33" s="203">
        <f t="shared" si="4"/>
        <v>0</v>
      </c>
      <c r="AH33" s="107"/>
      <c r="AI33" s="107"/>
      <c r="AJ33" s="334"/>
      <c r="AK33" s="196"/>
      <c r="AL33" s="194"/>
      <c r="AM33" s="194"/>
      <c r="AN33" s="194"/>
      <c r="AO33" s="194"/>
      <c r="AP33" s="194"/>
      <c r="AQ33" s="194"/>
      <c r="AR33" s="194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1:70" ht="36.75" customHeight="1" x14ac:dyDescent="0.25">
      <c r="B34" s="110" t="s">
        <v>15</v>
      </c>
      <c r="C34" s="134"/>
      <c r="D34" s="107"/>
      <c r="E34" s="109" t="str">
        <f t="shared" si="0"/>
        <v/>
      </c>
      <c r="F34" s="108" t="s">
        <v>15</v>
      </c>
      <c r="G34" s="134"/>
      <c r="H34" s="127" t="s">
        <v>15</v>
      </c>
      <c r="I34" s="125"/>
      <c r="J34" s="133"/>
      <c r="K34" s="66"/>
      <c r="L34" s="203">
        <f t="shared" si="1"/>
        <v>0</v>
      </c>
      <c r="M34" s="107"/>
      <c r="N34" s="107"/>
      <c r="O34" s="334"/>
      <c r="P34" s="125"/>
      <c r="Q34" s="133"/>
      <c r="R34" s="66"/>
      <c r="S34" s="203">
        <f t="shared" si="2"/>
        <v>0</v>
      </c>
      <c r="T34" s="107"/>
      <c r="U34" s="107"/>
      <c r="V34" s="126"/>
      <c r="W34" s="125"/>
      <c r="X34" s="133"/>
      <c r="Y34" s="66"/>
      <c r="Z34" s="203">
        <f t="shared" si="3"/>
        <v>0</v>
      </c>
      <c r="AA34" s="107"/>
      <c r="AB34" s="107"/>
      <c r="AC34" s="334"/>
      <c r="AD34" s="125"/>
      <c r="AE34" s="133"/>
      <c r="AF34" s="66"/>
      <c r="AG34" s="203">
        <f t="shared" si="4"/>
        <v>0</v>
      </c>
      <c r="AH34" s="107"/>
      <c r="AI34" s="107"/>
      <c r="AJ34" s="334"/>
      <c r="AK34" s="196"/>
      <c r="AL34" s="194"/>
      <c r="AM34" s="194"/>
      <c r="AN34" s="194"/>
      <c r="AO34" s="194"/>
      <c r="AP34" s="194"/>
      <c r="AQ34" s="194"/>
      <c r="AR34" s="194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1:70" ht="36.75" customHeight="1" x14ac:dyDescent="0.25">
      <c r="B35" s="110" t="s">
        <v>15</v>
      </c>
      <c r="C35" s="134"/>
      <c r="D35" s="107"/>
      <c r="E35" s="109" t="str">
        <f t="shared" si="0"/>
        <v/>
      </c>
      <c r="F35" s="108" t="s">
        <v>15</v>
      </c>
      <c r="G35" s="134"/>
      <c r="H35" s="127" t="s">
        <v>15</v>
      </c>
      <c r="I35" s="125"/>
      <c r="J35" s="133"/>
      <c r="K35" s="66"/>
      <c r="L35" s="203">
        <f t="shared" si="1"/>
        <v>0</v>
      </c>
      <c r="M35" s="107"/>
      <c r="N35" s="107"/>
      <c r="O35" s="334"/>
      <c r="P35" s="125"/>
      <c r="Q35" s="133"/>
      <c r="R35" s="66"/>
      <c r="S35" s="203">
        <f t="shared" si="2"/>
        <v>0</v>
      </c>
      <c r="T35" s="107"/>
      <c r="U35" s="107"/>
      <c r="V35" s="126"/>
      <c r="W35" s="125"/>
      <c r="X35" s="133"/>
      <c r="Y35" s="66"/>
      <c r="Z35" s="203">
        <f t="shared" si="3"/>
        <v>0</v>
      </c>
      <c r="AA35" s="107"/>
      <c r="AB35" s="107"/>
      <c r="AC35" s="334"/>
      <c r="AD35" s="125"/>
      <c r="AE35" s="133"/>
      <c r="AF35" s="66"/>
      <c r="AG35" s="203">
        <f t="shared" si="4"/>
        <v>0</v>
      </c>
      <c r="AH35" s="107"/>
      <c r="AI35" s="107"/>
      <c r="AJ35" s="334"/>
      <c r="AK35" s="196"/>
      <c r="AL35" s="194"/>
      <c r="AM35" s="194"/>
      <c r="AN35" s="194"/>
      <c r="AO35" s="194"/>
      <c r="AP35" s="194"/>
      <c r="AQ35" s="194"/>
      <c r="AR35" s="194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1:70" ht="36.75" customHeight="1" x14ac:dyDescent="0.25">
      <c r="B36" s="110" t="s">
        <v>15</v>
      </c>
      <c r="C36" s="134"/>
      <c r="D36" s="107"/>
      <c r="E36" s="109" t="str">
        <f t="shared" si="0"/>
        <v/>
      </c>
      <c r="F36" s="108" t="s">
        <v>15</v>
      </c>
      <c r="G36" s="134"/>
      <c r="H36" s="127" t="s">
        <v>15</v>
      </c>
      <c r="I36" s="125"/>
      <c r="J36" s="133"/>
      <c r="K36" s="66"/>
      <c r="L36" s="203">
        <f t="shared" si="1"/>
        <v>0</v>
      </c>
      <c r="M36" s="107"/>
      <c r="N36" s="107"/>
      <c r="O36" s="334"/>
      <c r="P36" s="125"/>
      <c r="Q36" s="133"/>
      <c r="R36" s="66"/>
      <c r="S36" s="203">
        <f t="shared" si="2"/>
        <v>0</v>
      </c>
      <c r="T36" s="107"/>
      <c r="U36" s="107"/>
      <c r="V36" s="126"/>
      <c r="W36" s="125"/>
      <c r="X36" s="133"/>
      <c r="Y36" s="66"/>
      <c r="Z36" s="203">
        <f t="shared" si="3"/>
        <v>0</v>
      </c>
      <c r="AA36" s="107"/>
      <c r="AB36" s="107"/>
      <c r="AC36" s="334"/>
      <c r="AD36" s="125"/>
      <c r="AE36" s="133"/>
      <c r="AF36" s="66"/>
      <c r="AG36" s="203">
        <f t="shared" si="4"/>
        <v>0</v>
      </c>
      <c r="AH36" s="107"/>
      <c r="AI36" s="107"/>
      <c r="AJ36" s="334"/>
      <c r="AK36" s="196"/>
      <c r="AL36" s="194"/>
      <c r="AM36" s="194"/>
      <c r="AN36" s="194"/>
      <c r="AO36" s="194"/>
      <c r="AP36" s="194"/>
      <c r="AQ36" s="194"/>
      <c r="AR36" s="194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1:70" ht="36.75" customHeight="1" x14ac:dyDescent="0.25">
      <c r="B37" s="110" t="s">
        <v>15</v>
      </c>
      <c r="C37" s="134"/>
      <c r="D37" s="107"/>
      <c r="E37" s="109" t="str">
        <f t="shared" si="0"/>
        <v/>
      </c>
      <c r="F37" s="108" t="s">
        <v>15</v>
      </c>
      <c r="G37" s="134"/>
      <c r="H37" s="127" t="s">
        <v>15</v>
      </c>
      <c r="I37" s="125"/>
      <c r="J37" s="133"/>
      <c r="K37" s="66"/>
      <c r="L37" s="203">
        <f t="shared" si="1"/>
        <v>0</v>
      </c>
      <c r="M37" s="107"/>
      <c r="N37" s="107"/>
      <c r="O37" s="334"/>
      <c r="P37" s="125"/>
      <c r="Q37" s="133"/>
      <c r="R37" s="66"/>
      <c r="S37" s="203">
        <f t="shared" si="2"/>
        <v>0</v>
      </c>
      <c r="T37" s="107"/>
      <c r="U37" s="107"/>
      <c r="V37" s="126"/>
      <c r="W37" s="125"/>
      <c r="X37" s="133"/>
      <c r="Y37" s="66"/>
      <c r="Z37" s="203">
        <f t="shared" si="3"/>
        <v>0</v>
      </c>
      <c r="AA37" s="107"/>
      <c r="AB37" s="107"/>
      <c r="AC37" s="334"/>
      <c r="AD37" s="125"/>
      <c r="AE37" s="133"/>
      <c r="AF37" s="66"/>
      <c r="AG37" s="203">
        <f t="shared" si="4"/>
        <v>0</v>
      </c>
      <c r="AH37" s="107"/>
      <c r="AI37" s="107"/>
      <c r="AJ37" s="334"/>
      <c r="AK37" s="196"/>
      <c r="AL37" s="194"/>
      <c r="AM37" s="194"/>
      <c r="AN37" s="194"/>
      <c r="AO37" s="194"/>
      <c r="AP37" s="194"/>
      <c r="AQ37" s="194"/>
      <c r="AR37" s="194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1:70" ht="36.75" customHeight="1" x14ac:dyDescent="0.25">
      <c r="B38" s="110" t="s">
        <v>15</v>
      </c>
      <c r="C38" s="134"/>
      <c r="D38" s="107"/>
      <c r="E38" s="109" t="str">
        <f t="shared" si="0"/>
        <v/>
      </c>
      <c r="F38" s="108" t="s">
        <v>15</v>
      </c>
      <c r="G38" s="134"/>
      <c r="H38" s="127" t="s">
        <v>15</v>
      </c>
      <c r="I38" s="125"/>
      <c r="J38" s="133"/>
      <c r="K38" s="66"/>
      <c r="L38" s="203">
        <f t="shared" si="1"/>
        <v>0</v>
      </c>
      <c r="M38" s="107"/>
      <c r="N38" s="107"/>
      <c r="O38" s="334"/>
      <c r="P38" s="125"/>
      <c r="Q38" s="133"/>
      <c r="R38" s="66"/>
      <c r="S38" s="203">
        <f t="shared" si="2"/>
        <v>0</v>
      </c>
      <c r="T38" s="107"/>
      <c r="U38" s="107"/>
      <c r="V38" s="126"/>
      <c r="W38" s="125"/>
      <c r="X38" s="133"/>
      <c r="Y38" s="66"/>
      <c r="Z38" s="203">
        <f t="shared" si="3"/>
        <v>0</v>
      </c>
      <c r="AA38" s="107"/>
      <c r="AB38" s="107"/>
      <c r="AC38" s="334"/>
      <c r="AD38" s="125"/>
      <c r="AE38" s="133"/>
      <c r="AF38" s="66"/>
      <c r="AG38" s="203">
        <f t="shared" si="4"/>
        <v>0</v>
      </c>
      <c r="AH38" s="107"/>
      <c r="AI38" s="107"/>
      <c r="AJ38" s="334"/>
      <c r="AK38" s="196"/>
      <c r="AL38" s="194"/>
      <c r="AM38" s="194"/>
      <c r="AN38" s="194"/>
      <c r="AO38" s="194"/>
      <c r="AP38" s="194"/>
      <c r="AQ38" s="194"/>
      <c r="AR38" s="194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1:70" ht="19.5" thickBot="1" x14ac:dyDescent="0.3">
      <c r="B39" s="204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6"/>
      <c r="AL39" s="194"/>
      <c r="AM39" s="194"/>
      <c r="AN39" s="194"/>
      <c r="AO39" s="194"/>
      <c r="AP39" s="194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</row>
    <row r="40" spans="1:70" ht="19.5" thickTop="1" x14ac:dyDescent="0.25">
      <c r="X40" s="194"/>
      <c r="Z40" s="194"/>
      <c r="AA40" s="194"/>
      <c r="AB40" s="194"/>
      <c r="AC40" s="194"/>
      <c r="AD40" s="194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70" ht="18.75" x14ac:dyDescent="0.25">
      <c r="X41" s="194"/>
      <c r="Z41" s="194"/>
      <c r="AA41" s="194"/>
      <c r="AB41" s="194"/>
      <c r="AC41" s="194"/>
      <c r="AD41" s="194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</sheetData>
  <sheetProtection algorithmName="SHA-512" hashValue="pNtXUTg9P+sxx3ZnBV5eoe4biIt6eroh2dIpe4gGCuuSbMHjVVKQhHcrn4oMkjbLTu725nKDBDWIc8n9pAwroA==" saltValue="aRSlbKjF/4Oam32gfow0vQ==" spinCount="100000" sheet="1" objects="1" scenarios="1"/>
  <mergeCells count="17">
    <mergeCell ref="I13:O13"/>
    <mergeCell ref="P13:V13"/>
    <mergeCell ref="W13:AC13"/>
    <mergeCell ref="AD13:AJ13"/>
    <mergeCell ref="O11:V11"/>
    <mergeCell ref="G11:N11"/>
    <mergeCell ref="B6:F6"/>
    <mergeCell ref="B10:D10"/>
    <mergeCell ref="E10:F10"/>
    <mergeCell ref="B11:D11"/>
    <mergeCell ref="E11:F11"/>
    <mergeCell ref="B7:D7"/>
    <mergeCell ref="E7:F7"/>
    <mergeCell ref="B8:D8"/>
    <mergeCell ref="E8:F8"/>
    <mergeCell ref="B9:D9"/>
    <mergeCell ref="E9:F9"/>
  </mergeCells>
  <conditionalFormatting sqref="C16:C38">
    <cfRule type="expression" dxfId="67" priority="2">
      <formula>(B16&lt;&gt;"Outro")</formula>
    </cfRule>
  </conditionalFormatting>
  <conditionalFormatting sqref="G16:G38">
    <cfRule type="expression" dxfId="66" priority="1">
      <formula>(F16&lt;&gt;"Outro")</formula>
    </cfRule>
  </conditionalFormatting>
  <conditionalFormatting sqref="L16:L38">
    <cfRule type="expression" dxfId="65" priority="9">
      <formula>L16&gt;$D16</formula>
    </cfRule>
  </conditionalFormatting>
  <conditionalFormatting sqref="S16:S38">
    <cfRule type="expression" dxfId="64" priority="5">
      <formula>S16&gt;$D16</formula>
    </cfRule>
  </conditionalFormatting>
  <conditionalFormatting sqref="Z16:Z38">
    <cfRule type="expression" dxfId="63" priority="4">
      <formula>Z16&gt;$D16</formula>
    </cfRule>
  </conditionalFormatting>
  <conditionalFormatting sqref="AG16:AG38">
    <cfRule type="expression" dxfId="62" priority="3">
      <formula>AG16&gt;$D16</formula>
    </cfRule>
  </conditionalFormatting>
  <dataValidations count="5">
    <dataValidation type="whole" operator="notEqual" showDropDown="1" showInputMessage="1" showErrorMessage="1" errorTitle="Erro" error="Se o oxigénio de referência for 21 ou não especificado por favor não preencha este campo!" sqref="E10:F10" xr:uid="{00000000-0002-0000-0B00-000000000000}">
      <formula1>21</formula1>
    </dataValidation>
    <dataValidation type="list" allowBlank="1" showInputMessage="1" showErrorMessage="1" sqref="L5" xr:uid="{00000000-0002-0000-0B00-000001000000}">
      <formula1>"&lt;Selecionar&gt;,Sim,Não"</formula1>
    </dataValidation>
    <dataValidation type="list" allowBlank="1" showInputMessage="1" showErrorMessage="1" sqref="H16:H38" xr:uid="{00000000-0002-0000-0B00-000002000000}">
      <formula1>"&lt;Selecionar&gt;, Acreditado, Não acreditado"</formula1>
    </dataValidation>
    <dataValidation type="list" allowBlank="1" showInputMessage="1" showErrorMessage="1" sqref="E11:F11" xr:uid="{00000000-0002-0000-0B00-000003000000}">
      <formula1>"&lt;selecionar&gt;, Sim, Não"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 xr:uid="{00000000-0002-0000-0B00-000004000000}">
      <formula1>" -,&lt;LQ, &lt;Ld"</formula1>
    </dataValidation>
  </dataValidations>
  <hyperlinks>
    <hyperlink ref="B1" location="Atividade!A1" display="&lt; Voltar ao ínicio" xr:uid="{00000000-0004-0000-0B00-000000000000}"/>
  </hyperlinks>
  <pageMargins left="0.25" right="0.25" top="0.75" bottom="0.75" header="0.3" footer="0.3"/>
  <pageSetup paperSize="8" scale="2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B00-000005000000}">
          <x14:formula1>
            <xm:f>Suporte!$D$6:$D$10</xm:f>
          </x14:formula1>
          <xm:sqref>F16:F38</xm:sqref>
        </x14:dataValidation>
        <x14:dataValidation type="list" allowBlank="1" showInputMessage="1" showErrorMessage="1" xr:uid="{00000000-0002-0000-0B00-000006000000}">
          <x14:formula1>
            <xm:f>Suporte!$S$6:$S$155</xm:f>
          </x14:formula1>
          <xm:sqref>B16:B38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BR41"/>
  <sheetViews>
    <sheetView zoomScale="70" zoomScaleNormal="70" workbookViewId="0"/>
  </sheetViews>
  <sheetFormatPr defaultColWidth="9" defaultRowHeight="15" x14ac:dyDescent="0.25"/>
  <cols>
    <col min="1" max="1" width="3.25" style="5" customWidth="1"/>
    <col min="2" max="2" width="20.875" style="5" customWidth="1"/>
    <col min="3" max="3" width="13.25" style="5" customWidth="1"/>
    <col min="4" max="4" width="10.625" style="5" customWidth="1"/>
    <col min="5" max="7" width="12" style="5" customWidth="1"/>
    <col min="8" max="8" width="12.75" style="5" customWidth="1"/>
    <col min="9" max="36" width="11.75" style="5" customWidth="1"/>
    <col min="37" max="37" width="5.75" style="5" customWidth="1"/>
    <col min="38" max="38" width="14.125" style="5" customWidth="1"/>
    <col min="39" max="39" width="9" style="5"/>
    <col min="40" max="40" width="12.5" style="5" customWidth="1"/>
    <col min="41" max="41" width="13.375" style="5" customWidth="1"/>
    <col min="42" max="42" width="9" style="5"/>
    <col min="43" max="43" width="17.25" style="5" customWidth="1"/>
    <col min="44" max="44" width="11.375" style="5" customWidth="1"/>
    <col min="45" max="48" width="9" style="5"/>
    <col min="49" max="49" width="4.75" style="5" customWidth="1"/>
    <col min="50" max="16384" width="9" style="5"/>
  </cols>
  <sheetData>
    <row r="1" spans="1:44" customFormat="1" ht="15.75" thickBot="1" x14ac:dyDescent="0.3">
      <c r="B1" s="92" t="s">
        <v>11</v>
      </c>
    </row>
    <row r="2" spans="1:44" customFormat="1" ht="18" x14ac:dyDescent="0.25">
      <c r="A2" s="24"/>
      <c r="B2" s="41" t="s">
        <v>2428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40"/>
      <c r="W2" s="40"/>
      <c r="X2" s="40"/>
      <c r="Y2" s="40"/>
      <c r="Z2" s="40"/>
      <c r="AA2" s="40"/>
      <c r="AB2" s="5"/>
    </row>
    <row r="3" spans="1:44" customFormat="1" ht="18" x14ac:dyDescent="0.25">
      <c r="A3" s="176"/>
      <c r="B3" s="403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</row>
    <row r="4" spans="1:44" customFormat="1" ht="19.5" thickBot="1" x14ac:dyDescent="0.3">
      <c r="A4" s="176"/>
      <c r="B4" s="422" t="s">
        <v>2912</v>
      </c>
      <c r="C4" s="190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5"/>
    </row>
    <row r="5" spans="1:44" ht="15.75" thickTop="1" x14ac:dyDescent="0.25">
      <c r="A5" s="176"/>
      <c r="B5" s="34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2"/>
    </row>
    <row r="6" spans="1:44" ht="18" customHeight="1" x14ac:dyDescent="0.25">
      <c r="A6" s="2"/>
      <c r="B6" s="710" t="s">
        <v>2382</v>
      </c>
      <c r="C6" s="711"/>
      <c r="D6" s="711"/>
      <c r="E6" s="711"/>
      <c r="F6" s="71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K6" s="197"/>
    </row>
    <row r="7" spans="1:44" ht="18" customHeight="1" x14ac:dyDescent="0.25">
      <c r="A7" s="2"/>
      <c r="B7" s="708" t="s">
        <v>2383</v>
      </c>
      <c r="C7" s="709"/>
      <c r="D7" s="709"/>
      <c r="E7" s="609"/>
      <c r="F7" s="609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K7" s="197"/>
    </row>
    <row r="8" spans="1:44" ht="18" customHeight="1" x14ac:dyDescent="0.25">
      <c r="A8" s="2"/>
      <c r="B8" s="686" t="s">
        <v>2385</v>
      </c>
      <c r="C8" s="687"/>
      <c r="D8" s="688"/>
      <c r="E8" s="649"/>
      <c r="F8" s="651"/>
      <c r="G8" s="2"/>
      <c r="H8" s="13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K8" s="197"/>
    </row>
    <row r="9" spans="1:44" ht="18" customHeight="1" x14ac:dyDescent="0.25">
      <c r="A9" s="2"/>
      <c r="B9" s="708" t="s">
        <v>2384</v>
      </c>
      <c r="C9" s="709"/>
      <c r="D9" s="709"/>
      <c r="E9" s="609"/>
      <c r="F9" s="609"/>
      <c r="G9" s="2"/>
      <c r="H9" s="130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K9" s="197"/>
    </row>
    <row r="10" spans="1:44" ht="18" customHeight="1" x14ac:dyDescent="0.25">
      <c r="A10" s="2"/>
      <c r="B10" s="686" t="s">
        <v>2387</v>
      </c>
      <c r="C10" s="687"/>
      <c r="D10" s="688"/>
      <c r="E10" s="649"/>
      <c r="F10" s="651"/>
      <c r="G10" s="2"/>
      <c r="H10" s="13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K10" s="197"/>
    </row>
    <row r="11" spans="1:44" ht="18" customHeight="1" x14ac:dyDescent="0.25">
      <c r="A11" s="2"/>
      <c r="B11" s="686" t="s">
        <v>2386</v>
      </c>
      <c r="C11" s="687"/>
      <c r="D11" s="688"/>
      <c r="E11" s="649"/>
      <c r="F11" s="651"/>
      <c r="G11" s="713"/>
      <c r="H11" s="713"/>
      <c r="I11" s="713"/>
      <c r="J11" s="713"/>
      <c r="K11" s="713"/>
      <c r="L11" s="713"/>
      <c r="M11" s="713"/>
      <c r="N11" s="713"/>
      <c r="O11" s="714"/>
      <c r="P11" s="714"/>
      <c r="Q11" s="714"/>
      <c r="R11" s="714"/>
      <c r="S11" s="714"/>
      <c r="T11" s="714"/>
      <c r="U11" s="714"/>
      <c r="V11" s="714"/>
      <c r="W11" s="193"/>
      <c r="X11" s="193"/>
      <c r="Y11" s="193"/>
      <c r="Z11" s="193"/>
      <c r="AA11" s="193"/>
      <c r="AB11" s="193"/>
      <c r="AC11" s="2"/>
      <c r="AD11" s="2"/>
      <c r="AK11" s="197"/>
    </row>
    <row r="12" spans="1:44" ht="18.75" x14ac:dyDescent="0.25">
      <c r="A12" s="2"/>
      <c r="B12" s="195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194"/>
      <c r="AK12" s="197"/>
    </row>
    <row r="13" spans="1:44" ht="18.75" customHeight="1" x14ac:dyDescent="0.25">
      <c r="A13" s="2"/>
      <c r="B13" s="198"/>
      <c r="C13" s="2"/>
      <c r="D13" s="2"/>
      <c r="E13" s="2"/>
      <c r="F13" s="2"/>
      <c r="G13" s="2"/>
      <c r="H13" s="2"/>
      <c r="I13" s="702" t="s">
        <v>2584</v>
      </c>
      <c r="J13" s="703"/>
      <c r="K13" s="703"/>
      <c r="L13" s="703"/>
      <c r="M13" s="703"/>
      <c r="N13" s="703"/>
      <c r="O13" s="704"/>
      <c r="P13" s="702" t="s">
        <v>2585</v>
      </c>
      <c r="Q13" s="703"/>
      <c r="R13" s="703"/>
      <c r="S13" s="703"/>
      <c r="T13" s="703"/>
      <c r="U13" s="703"/>
      <c r="V13" s="704"/>
      <c r="W13" s="702" t="s">
        <v>2586</v>
      </c>
      <c r="X13" s="703"/>
      <c r="Y13" s="703"/>
      <c r="Z13" s="703"/>
      <c r="AA13" s="703"/>
      <c r="AB13" s="703"/>
      <c r="AC13" s="704"/>
      <c r="AD13" s="702" t="s">
        <v>2587</v>
      </c>
      <c r="AE13" s="703"/>
      <c r="AF13" s="703"/>
      <c r="AG13" s="703"/>
      <c r="AH13" s="703"/>
      <c r="AI13" s="703"/>
      <c r="AJ13" s="705"/>
      <c r="AK13" s="197"/>
      <c r="AL13" s="194"/>
      <c r="AM13" s="194"/>
      <c r="AN13" s="194"/>
    </row>
    <row r="14" spans="1:44" ht="40.5" customHeight="1" x14ac:dyDescent="0.25">
      <c r="A14" s="2"/>
      <c r="B14" s="199"/>
      <c r="C14" s="158"/>
      <c r="D14" s="158"/>
      <c r="E14" s="158"/>
      <c r="F14" s="158"/>
      <c r="G14" s="158"/>
      <c r="H14" s="158"/>
      <c r="I14" s="125"/>
      <c r="J14" s="107"/>
      <c r="K14" s="107"/>
      <c r="L14" s="107"/>
      <c r="M14" s="107"/>
      <c r="N14" s="107"/>
      <c r="O14" s="107"/>
      <c r="P14" s="125"/>
      <c r="Q14" s="107"/>
      <c r="R14" s="107"/>
      <c r="S14" s="107"/>
      <c r="T14" s="107"/>
      <c r="U14" s="107"/>
      <c r="V14" s="107"/>
      <c r="W14" s="125"/>
      <c r="X14" s="107"/>
      <c r="Y14" s="107"/>
      <c r="Z14" s="107"/>
      <c r="AA14" s="107"/>
      <c r="AB14" s="107"/>
      <c r="AC14" s="107"/>
      <c r="AD14" s="125"/>
      <c r="AE14" s="107"/>
      <c r="AF14" s="107"/>
      <c r="AG14" s="107"/>
      <c r="AH14" s="107"/>
      <c r="AI14" s="107"/>
      <c r="AJ14" s="126"/>
      <c r="AK14" s="196"/>
      <c r="AL14" s="194"/>
      <c r="AM14" s="194"/>
      <c r="AN14" s="194"/>
      <c r="AO14" s="194"/>
      <c r="AP14" s="194"/>
      <c r="AQ14" s="194"/>
      <c r="AR14" s="194"/>
    </row>
    <row r="15" spans="1:44" ht="107.25" customHeight="1" x14ac:dyDescent="0.25">
      <c r="A15" s="2"/>
      <c r="B15" s="208" t="s">
        <v>56</v>
      </c>
      <c r="C15" s="293" t="s">
        <v>2439</v>
      </c>
      <c r="D15" s="209" t="s">
        <v>2488</v>
      </c>
      <c r="E15" s="209" t="s">
        <v>2391</v>
      </c>
      <c r="F15" s="209" t="s">
        <v>57</v>
      </c>
      <c r="G15" s="292" t="s">
        <v>2502</v>
      </c>
      <c r="H15" s="292" t="s">
        <v>58</v>
      </c>
      <c r="I15" s="336" t="s">
        <v>2389</v>
      </c>
      <c r="J15" s="337" t="s">
        <v>2427</v>
      </c>
      <c r="K15" s="338" t="s">
        <v>292</v>
      </c>
      <c r="L15" s="338" t="s">
        <v>2390</v>
      </c>
      <c r="M15" s="339" t="s">
        <v>2583</v>
      </c>
      <c r="N15" s="339" t="s">
        <v>2388</v>
      </c>
      <c r="O15" s="340" t="s">
        <v>2503</v>
      </c>
      <c r="P15" s="202" t="s">
        <v>2389</v>
      </c>
      <c r="Q15" s="200" t="s">
        <v>2427</v>
      </c>
      <c r="R15" s="201" t="s">
        <v>292</v>
      </c>
      <c r="S15" s="201" t="s">
        <v>2390</v>
      </c>
      <c r="T15" s="339" t="s">
        <v>2583</v>
      </c>
      <c r="U15" s="339" t="s">
        <v>2388</v>
      </c>
      <c r="V15" s="340" t="s">
        <v>2503</v>
      </c>
      <c r="W15" s="202" t="s">
        <v>2389</v>
      </c>
      <c r="X15" s="200" t="s">
        <v>2427</v>
      </c>
      <c r="Y15" s="201" t="s">
        <v>292</v>
      </c>
      <c r="Z15" s="201" t="s">
        <v>2390</v>
      </c>
      <c r="AA15" s="339" t="s">
        <v>2583</v>
      </c>
      <c r="AB15" s="339" t="s">
        <v>2388</v>
      </c>
      <c r="AC15" s="340" t="s">
        <v>2503</v>
      </c>
      <c r="AD15" s="202" t="s">
        <v>2389</v>
      </c>
      <c r="AE15" s="200" t="s">
        <v>2427</v>
      </c>
      <c r="AF15" s="201" t="s">
        <v>292</v>
      </c>
      <c r="AG15" s="201" t="s">
        <v>2390</v>
      </c>
      <c r="AH15" s="339" t="s">
        <v>2583</v>
      </c>
      <c r="AI15" s="339" t="s">
        <v>2388</v>
      </c>
      <c r="AJ15" s="340" t="s">
        <v>2503</v>
      </c>
      <c r="AK15" s="196"/>
      <c r="AL15" s="194"/>
      <c r="AM15" s="194"/>
      <c r="AN15" s="194"/>
      <c r="AO15" s="194"/>
      <c r="AP15" s="194"/>
      <c r="AQ15" s="194"/>
      <c r="AR15" s="194"/>
    </row>
    <row r="16" spans="1:44" ht="36.75" customHeight="1" x14ac:dyDescent="0.25">
      <c r="A16" s="2"/>
      <c r="B16" s="110" t="s">
        <v>15</v>
      </c>
      <c r="C16" s="134"/>
      <c r="D16" s="107"/>
      <c r="E16" s="109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08" t="s">
        <v>15</v>
      </c>
      <c r="G16" s="134"/>
      <c r="H16" s="127" t="s">
        <v>15</v>
      </c>
      <c r="I16" s="125"/>
      <c r="J16" s="133"/>
      <c r="K16" s="66"/>
      <c r="L16" s="203">
        <f>I16*IF(K16=21,1,(IF(ISNUMBER($E$10),(21-$E$10)/(21-K16),1)))</f>
        <v>0</v>
      </c>
      <c r="M16" s="107"/>
      <c r="N16" s="107"/>
      <c r="O16" s="334"/>
      <c r="P16" s="125"/>
      <c r="Q16" s="133"/>
      <c r="R16" s="66"/>
      <c r="S16" s="203">
        <f>P16*IF(R16=21,1,(IF(ISNUMBER($E$10),(21-$E$10)/(21-R16),1)))</f>
        <v>0</v>
      </c>
      <c r="T16" s="107"/>
      <c r="U16" s="107"/>
      <c r="V16" s="334"/>
      <c r="W16" s="125"/>
      <c r="X16" s="133"/>
      <c r="Y16" s="66"/>
      <c r="Z16" s="203">
        <f>W16*IF(Y16=21,1,(IF(ISNUMBER($E$10),(21-$E$10)/(21-Y16),1)))</f>
        <v>0</v>
      </c>
      <c r="AA16" s="107"/>
      <c r="AB16" s="107"/>
      <c r="AC16" s="334"/>
      <c r="AD16" s="125"/>
      <c r="AE16" s="133"/>
      <c r="AF16" s="66"/>
      <c r="AG16" s="203">
        <f>AD16*IF(AF16=21,1,(IF(ISNUMBER($E$10),(21-$E$10)/(21-AF16),1)))</f>
        <v>0</v>
      </c>
      <c r="AH16" s="107"/>
      <c r="AI16" s="107"/>
      <c r="AJ16" s="334"/>
      <c r="AK16" s="196"/>
      <c r="AL16" s="194"/>
      <c r="AM16" s="194"/>
      <c r="AN16" s="194"/>
      <c r="AO16" s="194"/>
      <c r="AP16" s="194"/>
      <c r="AQ16" s="194"/>
      <c r="AR16" s="194"/>
    </row>
    <row r="17" spans="1:70" ht="36.75" customHeight="1" x14ac:dyDescent="0.25">
      <c r="A17" s="2"/>
      <c r="B17" s="110" t="s">
        <v>15</v>
      </c>
      <c r="C17" s="134"/>
      <c r="D17" s="107"/>
      <c r="E17" s="109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08" t="s">
        <v>15</v>
      </c>
      <c r="G17" s="134"/>
      <c r="H17" s="127" t="s">
        <v>15</v>
      </c>
      <c r="I17" s="125"/>
      <c r="J17" s="133"/>
      <c r="K17" s="66"/>
      <c r="L17" s="203">
        <f t="shared" ref="L17:L38" si="1">I17*IF(K17=21,1,(IF(ISNUMBER($E$10),(21-$E$10)/(21-K17),1)))</f>
        <v>0</v>
      </c>
      <c r="M17" s="107"/>
      <c r="N17" s="107"/>
      <c r="O17" s="335"/>
      <c r="P17" s="125"/>
      <c r="Q17" s="133"/>
      <c r="R17" s="66"/>
      <c r="S17" s="203">
        <f t="shared" ref="S17:S38" si="2">P17*IF(R17=21,1,(IF(ISNUMBER($E$10),(21-$E$10)/(21-R17),1)))</f>
        <v>0</v>
      </c>
      <c r="T17" s="107"/>
      <c r="U17" s="107"/>
      <c r="V17" s="126"/>
      <c r="W17" s="125"/>
      <c r="X17" s="133"/>
      <c r="Y17" s="66"/>
      <c r="Z17" s="203">
        <f t="shared" ref="Z17:Z38" si="3">W17*IF(Y17=21,1,(IF(ISNUMBER($E$10),(21-$E$10)/(21-Y17),1)))</f>
        <v>0</v>
      </c>
      <c r="AA17" s="107"/>
      <c r="AB17" s="107"/>
      <c r="AC17" s="334"/>
      <c r="AD17" s="125"/>
      <c r="AE17" s="133"/>
      <c r="AF17" s="66"/>
      <c r="AG17" s="203">
        <f t="shared" ref="AG17:AG38" si="4">AD17*IF(AF17=21,1,(IF(ISNUMBER($E$10),(21-$E$10)/(21-AF17),1)))</f>
        <v>0</v>
      </c>
      <c r="AH17" s="107"/>
      <c r="AI17" s="107"/>
      <c r="AJ17" s="334"/>
      <c r="AK17" s="196"/>
      <c r="AL17" s="194"/>
      <c r="AM17" s="194"/>
      <c r="AN17" s="194"/>
      <c r="AO17" s="194"/>
      <c r="AP17" s="194"/>
      <c r="AQ17" s="194"/>
      <c r="AR17" s="194"/>
      <c r="AS17" s="2"/>
      <c r="AT17" s="2"/>
    </row>
    <row r="18" spans="1:70" ht="36.75" customHeight="1" x14ac:dyDescent="0.25">
      <c r="A18" s="2"/>
      <c r="B18" s="110" t="s">
        <v>15</v>
      </c>
      <c r="C18" s="134"/>
      <c r="D18" s="107"/>
      <c r="E18" s="109" t="str">
        <f t="shared" si="0"/>
        <v/>
      </c>
      <c r="F18" s="108" t="s">
        <v>15</v>
      </c>
      <c r="G18" s="134"/>
      <c r="H18" s="127" t="s">
        <v>15</v>
      </c>
      <c r="I18" s="125"/>
      <c r="J18" s="133"/>
      <c r="K18" s="66"/>
      <c r="L18" s="203">
        <f t="shared" si="1"/>
        <v>0</v>
      </c>
      <c r="M18" s="107"/>
      <c r="N18" s="107"/>
      <c r="O18" s="334"/>
      <c r="P18" s="125"/>
      <c r="Q18" s="133"/>
      <c r="R18" s="66"/>
      <c r="S18" s="203">
        <f t="shared" si="2"/>
        <v>0</v>
      </c>
      <c r="T18" s="107"/>
      <c r="U18" s="107"/>
      <c r="V18" s="126"/>
      <c r="W18" s="125"/>
      <c r="X18" s="133"/>
      <c r="Y18" s="66"/>
      <c r="Z18" s="203">
        <f t="shared" si="3"/>
        <v>0</v>
      </c>
      <c r="AA18" s="107"/>
      <c r="AB18" s="107"/>
      <c r="AC18" s="334"/>
      <c r="AD18" s="125"/>
      <c r="AE18" s="133"/>
      <c r="AF18" s="66"/>
      <c r="AG18" s="203">
        <f t="shared" si="4"/>
        <v>0</v>
      </c>
      <c r="AH18" s="107"/>
      <c r="AI18" s="107"/>
      <c r="AJ18" s="334"/>
      <c r="AK18" s="196"/>
      <c r="AL18" s="194"/>
      <c r="AM18" s="194"/>
      <c r="AN18" s="194"/>
      <c r="AO18" s="194"/>
      <c r="AP18" s="194"/>
      <c r="AQ18" s="194"/>
      <c r="AR18" s="194"/>
      <c r="AS18" s="2"/>
      <c r="AT18" s="2"/>
    </row>
    <row r="19" spans="1:70" ht="36.75" customHeight="1" x14ac:dyDescent="0.25">
      <c r="A19" s="2"/>
      <c r="B19" s="110" t="s">
        <v>15</v>
      </c>
      <c r="C19" s="134"/>
      <c r="D19" s="107"/>
      <c r="E19" s="109" t="str">
        <f t="shared" si="0"/>
        <v/>
      </c>
      <c r="F19" s="108" t="s">
        <v>15</v>
      </c>
      <c r="G19" s="134"/>
      <c r="H19" s="127" t="s">
        <v>15</v>
      </c>
      <c r="I19" s="125"/>
      <c r="J19" s="133"/>
      <c r="K19" s="66"/>
      <c r="L19" s="203">
        <f t="shared" si="1"/>
        <v>0</v>
      </c>
      <c r="M19" s="107"/>
      <c r="N19" s="107"/>
      <c r="O19" s="334"/>
      <c r="P19" s="125"/>
      <c r="Q19" s="133"/>
      <c r="R19" s="66"/>
      <c r="S19" s="203">
        <f t="shared" si="2"/>
        <v>0</v>
      </c>
      <c r="T19" s="107"/>
      <c r="U19" s="107"/>
      <c r="V19" s="126"/>
      <c r="W19" s="125"/>
      <c r="X19" s="133"/>
      <c r="Y19" s="66"/>
      <c r="Z19" s="203">
        <f t="shared" si="3"/>
        <v>0</v>
      </c>
      <c r="AA19" s="107"/>
      <c r="AB19" s="107"/>
      <c r="AC19" s="334"/>
      <c r="AD19" s="125"/>
      <c r="AE19" s="133"/>
      <c r="AF19" s="66"/>
      <c r="AG19" s="203">
        <f t="shared" si="4"/>
        <v>0</v>
      </c>
      <c r="AH19" s="107"/>
      <c r="AI19" s="107"/>
      <c r="AJ19" s="334"/>
      <c r="AK19" s="196"/>
      <c r="AL19" s="194"/>
      <c r="AM19" s="194"/>
      <c r="AN19" s="194"/>
      <c r="AO19" s="194"/>
      <c r="AP19" s="194"/>
      <c r="AQ19" s="194"/>
      <c r="AR19" s="194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P19" s="2"/>
    </row>
    <row r="20" spans="1:70" ht="36.75" customHeight="1" x14ac:dyDescent="0.25">
      <c r="A20" s="2"/>
      <c r="B20" s="110" t="s">
        <v>15</v>
      </c>
      <c r="C20" s="134"/>
      <c r="D20" s="107"/>
      <c r="E20" s="109" t="str">
        <f t="shared" si="0"/>
        <v/>
      </c>
      <c r="F20" s="108" t="s">
        <v>15</v>
      </c>
      <c r="G20" s="134"/>
      <c r="H20" s="127" t="s">
        <v>15</v>
      </c>
      <c r="I20" s="125"/>
      <c r="J20" s="133"/>
      <c r="K20" s="66"/>
      <c r="L20" s="203">
        <f t="shared" si="1"/>
        <v>0</v>
      </c>
      <c r="M20" s="107"/>
      <c r="N20" s="107"/>
      <c r="O20" s="334"/>
      <c r="P20" s="125"/>
      <c r="Q20" s="133"/>
      <c r="R20" s="66"/>
      <c r="S20" s="203">
        <f t="shared" si="2"/>
        <v>0</v>
      </c>
      <c r="T20" s="107"/>
      <c r="U20" s="107"/>
      <c r="V20" s="126"/>
      <c r="W20" s="125"/>
      <c r="X20" s="133"/>
      <c r="Y20" s="66"/>
      <c r="Z20" s="203">
        <f t="shared" si="3"/>
        <v>0</v>
      </c>
      <c r="AA20" s="107"/>
      <c r="AB20" s="107"/>
      <c r="AC20" s="334"/>
      <c r="AD20" s="125"/>
      <c r="AE20" s="133"/>
      <c r="AF20" s="66"/>
      <c r="AG20" s="203">
        <f t="shared" si="4"/>
        <v>0</v>
      </c>
      <c r="AH20" s="107"/>
      <c r="AI20" s="107"/>
      <c r="AJ20" s="334"/>
      <c r="AK20" s="196"/>
      <c r="AL20" s="194"/>
      <c r="AM20" s="194"/>
      <c r="AN20" s="194"/>
      <c r="AO20" s="194"/>
      <c r="AP20" s="194"/>
      <c r="AQ20" s="194"/>
      <c r="AR20" s="194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P20" s="2"/>
    </row>
    <row r="21" spans="1:70" ht="36.75" customHeight="1" x14ac:dyDescent="0.25">
      <c r="A21" s="2"/>
      <c r="B21" s="110" t="s">
        <v>15</v>
      </c>
      <c r="C21" s="134"/>
      <c r="D21" s="107"/>
      <c r="E21" s="109" t="str">
        <f t="shared" si="0"/>
        <v/>
      </c>
      <c r="F21" s="108" t="s">
        <v>15</v>
      </c>
      <c r="G21" s="134"/>
      <c r="H21" s="127" t="s">
        <v>15</v>
      </c>
      <c r="I21" s="125"/>
      <c r="J21" s="133"/>
      <c r="K21" s="66"/>
      <c r="L21" s="203">
        <f t="shared" si="1"/>
        <v>0</v>
      </c>
      <c r="M21" s="107"/>
      <c r="N21" s="107"/>
      <c r="O21" s="334"/>
      <c r="P21" s="125"/>
      <c r="Q21" s="133"/>
      <c r="R21" s="66"/>
      <c r="S21" s="203">
        <f t="shared" si="2"/>
        <v>0</v>
      </c>
      <c r="T21" s="107"/>
      <c r="U21" s="107"/>
      <c r="V21" s="126"/>
      <c r="W21" s="125"/>
      <c r="X21" s="133"/>
      <c r="Y21" s="66"/>
      <c r="Z21" s="203">
        <f t="shared" si="3"/>
        <v>0</v>
      </c>
      <c r="AA21" s="107"/>
      <c r="AB21" s="107"/>
      <c r="AC21" s="334"/>
      <c r="AD21" s="125"/>
      <c r="AE21" s="133"/>
      <c r="AF21" s="66"/>
      <c r="AG21" s="203">
        <f t="shared" si="4"/>
        <v>0</v>
      </c>
      <c r="AH21" s="107"/>
      <c r="AI21" s="107"/>
      <c r="AJ21" s="334"/>
      <c r="AK21" s="196"/>
      <c r="AL21" s="194"/>
      <c r="AM21" s="194"/>
      <c r="AN21" s="194"/>
      <c r="AO21" s="194"/>
      <c r="AP21" s="194"/>
      <c r="AQ21" s="194"/>
      <c r="AR21" s="194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P21" s="2"/>
    </row>
    <row r="22" spans="1:70" ht="36.75" customHeight="1" x14ac:dyDescent="0.25">
      <c r="A22" s="2"/>
      <c r="B22" s="110" t="s">
        <v>15</v>
      </c>
      <c r="C22" s="134"/>
      <c r="D22" s="107"/>
      <c r="E22" s="109" t="str">
        <f t="shared" si="0"/>
        <v/>
      </c>
      <c r="F22" s="108" t="s">
        <v>15</v>
      </c>
      <c r="G22" s="134"/>
      <c r="H22" s="127" t="s">
        <v>15</v>
      </c>
      <c r="I22" s="125"/>
      <c r="J22" s="133"/>
      <c r="K22" s="66"/>
      <c r="L22" s="203">
        <f t="shared" si="1"/>
        <v>0</v>
      </c>
      <c r="M22" s="107"/>
      <c r="N22" s="107"/>
      <c r="O22" s="334"/>
      <c r="P22" s="125"/>
      <c r="Q22" s="133"/>
      <c r="R22" s="66"/>
      <c r="S22" s="203">
        <f t="shared" si="2"/>
        <v>0</v>
      </c>
      <c r="T22" s="107"/>
      <c r="U22" s="107"/>
      <c r="V22" s="126"/>
      <c r="W22" s="125"/>
      <c r="X22" s="133"/>
      <c r="Y22" s="66"/>
      <c r="Z22" s="203">
        <f t="shared" si="3"/>
        <v>0</v>
      </c>
      <c r="AA22" s="107"/>
      <c r="AB22" s="107"/>
      <c r="AC22" s="334"/>
      <c r="AD22" s="125"/>
      <c r="AE22" s="133"/>
      <c r="AF22" s="66"/>
      <c r="AG22" s="203">
        <f t="shared" si="4"/>
        <v>0</v>
      </c>
      <c r="AH22" s="107"/>
      <c r="AI22" s="107"/>
      <c r="AJ22" s="334"/>
      <c r="AK22" s="196"/>
      <c r="AL22" s="194"/>
      <c r="AM22" s="194"/>
      <c r="AN22" s="194"/>
      <c r="AO22" s="194"/>
      <c r="AP22" s="194"/>
      <c r="AQ22" s="194"/>
      <c r="AR22" s="194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P22" s="2"/>
    </row>
    <row r="23" spans="1:70" ht="36.75" customHeight="1" x14ac:dyDescent="0.25">
      <c r="A23" s="2"/>
      <c r="B23" s="110" t="s">
        <v>15</v>
      </c>
      <c r="C23" s="134"/>
      <c r="D23" s="107"/>
      <c r="E23" s="109" t="str">
        <f t="shared" si="0"/>
        <v/>
      </c>
      <c r="F23" s="108" t="s">
        <v>15</v>
      </c>
      <c r="G23" s="134"/>
      <c r="H23" s="127" t="s">
        <v>15</v>
      </c>
      <c r="I23" s="125"/>
      <c r="J23" s="133"/>
      <c r="K23" s="66"/>
      <c r="L23" s="203">
        <f t="shared" si="1"/>
        <v>0</v>
      </c>
      <c r="M23" s="107"/>
      <c r="N23" s="107"/>
      <c r="O23" s="334"/>
      <c r="P23" s="125"/>
      <c r="Q23" s="133"/>
      <c r="R23" s="66"/>
      <c r="S23" s="203">
        <f t="shared" si="2"/>
        <v>0</v>
      </c>
      <c r="T23" s="107"/>
      <c r="U23" s="107"/>
      <c r="V23" s="126"/>
      <c r="W23" s="125"/>
      <c r="X23" s="133"/>
      <c r="Y23" s="66"/>
      <c r="Z23" s="203">
        <f t="shared" si="3"/>
        <v>0</v>
      </c>
      <c r="AA23" s="107"/>
      <c r="AB23" s="107"/>
      <c r="AC23" s="334"/>
      <c r="AD23" s="125"/>
      <c r="AE23" s="133"/>
      <c r="AF23" s="66"/>
      <c r="AG23" s="203">
        <f t="shared" si="4"/>
        <v>0</v>
      </c>
      <c r="AH23" s="107"/>
      <c r="AI23" s="107"/>
      <c r="AJ23" s="334"/>
      <c r="AK23" s="196"/>
      <c r="AL23" s="194"/>
      <c r="AM23" s="194"/>
      <c r="AN23" s="194"/>
      <c r="AO23" s="194"/>
      <c r="AP23" s="194"/>
      <c r="AQ23" s="194"/>
      <c r="AR23" s="194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P23" s="2"/>
    </row>
    <row r="24" spans="1:70" ht="36.75" customHeight="1" x14ac:dyDescent="0.25">
      <c r="A24" s="2"/>
      <c r="B24" s="110" t="s">
        <v>15</v>
      </c>
      <c r="C24" s="134"/>
      <c r="D24" s="107"/>
      <c r="E24" s="109" t="str">
        <f t="shared" si="0"/>
        <v/>
      </c>
      <c r="F24" s="108" t="s">
        <v>15</v>
      </c>
      <c r="G24" s="134"/>
      <c r="H24" s="127" t="s">
        <v>15</v>
      </c>
      <c r="I24" s="125"/>
      <c r="J24" s="133"/>
      <c r="K24" s="66"/>
      <c r="L24" s="203">
        <f t="shared" si="1"/>
        <v>0</v>
      </c>
      <c r="M24" s="107"/>
      <c r="N24" s="107"/>
      <c r="O24" s="334"/>
      <c r="P24" s="125"/>
      <c r="Q24" s="133"/>
      <c r="R24" s="66"/>
      <c r="S24" s="203">
        <f t="shared" si="2"/>
        <v>0</v>
      </c>
      <c r="T24" s="107"/>
      <c r="U24" s="107"/>
      <c r="V24" s="126"/>
      <c r="W24" s="125"/>
      <c r="X24" s="133"/>
      <c r="Y24" s="66"/>
      <c r="Z24" s="203">
        <f t="shared" si="3"/>
        <v>0</v>
      </c>
      <c r="AA24" s="107"/>
      <c r="AB24" s="107"/>
      <c r="AC24" s="334"/>
      <c r="AD24" s="125"/>
      <c r="AE24" s="133"/>
      <c r="AF24" s="66"/>
      <c r="AG24" s="203">
        <f t="shared" si="4"/>
        <v>0</v>
      </c>
      <c r="AH24" s="107"/>
      <c r="AI24" s="107"/>
      <c r="AJ24" s="334"/>
      <c r="AK24" s="196"/>
      <c r="AL24" s="194"/>
      <c r="AM24" s="194"/>
      <c r="AN24" s="194"/>
      <c r="AO24" s="194"/>
      <c r="AP24" s="194"/>
      <c r="AQ24" s="194"/>
      <c r="AR24" s="194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P24" s="2"/>
    </row>
    <row r="25" spans="1:70" ht="36.75" customHeight="1" x14ac:dyDescent="0.25">
      <c r="A25" s="2"/>
      <c r="B25" s="110" t="s">
        <v>15</v>
      </c>
      <c r="C25" s="134"/>
      <c r="D25" s="107"/>
      <c r="E25" s="109" t="str">
        <f t="shared" si="0"/>
        <v/>
      </c>
      <c r="F25" s="108" t="s">
        <v>15</v>
      </c>
      <c r="G25" s="134"/>
      <c r="H25" s="127" t="s">
        <v>15</v>
      </c>
      <c r="I25" s="125"/>
      <c r="J25" s="133"/>
      <c r="K25" s="66"/>
      <c r="L25" s="203">
        <f t="shared" si="1"/>
        <v>0</v>
      </c>
      <c r="M25" s="107"/>
      <c r="N25" s="107"/>
      <c r="O25" s="334"/>
      <c r="P25" s="125"/>
      <c r="Q25" s="133"/>
      <c r="R25" s="66"/>
      <c r="S25" s="203">
        <f t="shared" si="2"/>
        <v>0</v>
      </c>
      <c r="T25" s="107"/>
      <c r="U25" s="107"/>
      <c r="V25" s="126"/>
      <c r="W25" s="125"/>
      <c r="X25" s="133"/>
      <c r="Y25" s="66"/>
      <c r="Z25" s="203">
        <f t="shared" si="3"/>
        <v>0</v>
      </c>
      <c r="AA25" s="107"/>
      <c r="AB25" s="107"/>
      <c r="AC25" s="334"/>
      <c r="AD25" s="125"/>
      <c r="AE25" s="133"/>
      <c r="AF25" s="66"/>
      <c r="AG25" s="203">
        <f t="shared" si="4"/>
        <v>0</v>
      </c>
      <c r="AH25" s="107"/>
      <c r="AI25" s="107"/>
      <c r="AJ25" s="334"/>
      <c r="AK25" s="196"/>
      <c r="AL25" s="194"/>
      <c r="AM25" s="194"/>
      <c r="AN25" s="194"/>
      <c r="AO25" s="194"/>
      <c r="AP25" s="194"/>
      <c r="AQ25" s="194"/>
      <c r="AR25" s="194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P25" s="2"/>
    </row>
    <row r="26" spans="1:70" ht="36.75" customHeight="1" x14ac:dyDescent="0.25">
      <c r="A26" s="2"/>
      <c r="B26" s="110" t="s">
        <v>15</v>
      </c>
      <c r="C26" s="134"/>
      <c r="D26" s="107"/>
      <c r="E26" s="109" t="str">
        <f t="shared" si="0"/>
        <v/>
      </c>
      <c r="F26" s="108" t="s">
        <v>15</v>
      </c>
      <c r="G26" s="134"/>
      <c r="H26" s="127" t="s">
        <v>15</v>
      </c>
      <c r="I26" s="125"/>
      <c r="J26" s="133"/>
      <c r="K26" s="66"/>
      <c r="L26" s="203">
        <f t="shared" si="1"/>
        <v>0</v>
      </c>
      <c r="M26" s="107"/>
      <c r="N26" s="107"/>
      <c r="O26" s="334"/>
      <c r="P26" s="125"/>
      <c r="Q26" s="133"/>
      <c r="R26" s="66"/>
      <c r="S26" s="203">
        <f t="shared" si="2"/>
        <v>0</v>
      </c>
      <c r="T26" s="107"/>
      <c r="U26" s="107"/>
      <c r="V26" s="126"/>
      <c r="W26" s="125"/>
      <c r="X26" s="133"/>
      <c r="Y26" s="66"/>
      <c r="Z26" s="203">
        <f t="shared" si="3"/>
        <v>0</v>
      </c>
      <c r="AA26" s="107"/>
      <c r="AB26" s="107"/>
      <c r="AC26" s="334"/>
      <c r="AD26" s="125"/>
      <c r="AE26" s="133"/>
      <c r="AF26" s="66"/>
      <c r="AG26" s="203">
        <f t="shared" si="4"/>
        <v>0</v>
      </c>
      <c r="AH26" s="107"/>
      <c r="AI26" s="107"/>
      <c r="AJ26" s="334"/>
      <c r="AK26" s="196"/>
      <c r="AL26" s="194"/>
      <c r="AM26" s="194"/>
      <c r="AN26" s="194"/>
      <c r="AO26" s="194"/>
      <c r="AP26" s="194"/>
      <c r="AQ26" s="194"/>
      <c r="AR26" s="194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P26" s="2"/>
    </row>
    <row r="27" spans="1:70" ht="36.75" customHeight="1" x14ac:dyDescent="0.25">
      <c r="A27" s="2"/>
      <c r="B27" s="110" t="s">
        <v>15</v>
      </c>
      <c r="C27" s="134"/>
      <c r="D27" s="107"/>
      <c r="E27" s="109" t="str">
        <f t="shared" si="0"/>
        <v/>
      </c>
      <c r="F27" s="108" t="s">
        <v>15</v>
      </c>
      <c r="G27" s="134"/>
      <c r="H27" s="127" t="s">
        <v>15</v>
      </c>
      <c r="I27" s="125"/>
      <c r="J27" s="133"/>
      <c r="K27" s="66"/>
      <c r="L27" s="203">
        <f t="shared" si="1"/>
        <v>0</v>
      </c>
      <c r="M27" s="107"/>
      <c r="N27" s="107"/>
      <c r="O27" s="334"/>
      <c r="P27" s="125"/>
      <c r="Q27" s="133"/>
      <c r="R27" s="66"/>
      <c r="S27" s="203">
        <f t="shared" si="2"/>
        <v>0</v>
      </c>
      <c r="T27" s="107"/>
      <c r="U27" s="107"/>
      <c r="V27" s="126"/>
      <c r="W27" s="125"/>
      <c r="X27" s="133"/>
      <c r="Y27" s="66"/>
      <c r="Z27" s="203">
        <f t="shared" si="3"/>
        <v>0</v>
      </c>
      <c r="AA27" s="107"/>
      <c r="AB27" s="107"/>
      <c r="AC27" s="334"/>
      <c r="AD27" s="125"/>
      <c r="AE27" s="133"/>
      <c r="AF27" s="66"/>
      <c r="AG27" s="203">
        <f t="shared" si="4"/>
        <v>0</v>
      </c>
      <c r="AH27" s="107"/>
      <c r="AI27" s="107"/>
      <c r="AJ27" s="334"/>
      <c r="AK27" s="196"/>
      <c r="AL27" s="194"/>
      <c r="AM27" s="194"/>
      <c r="AN27" s="194"/>
      <c r="AO27" s="194"/>
      <c r="AP27" s="194"/>
      <c r="AQ27" s="194"/>
      <c r="AR27" s="194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P27" s="2"/>
    </row>
    <row r="28" spans="1:70" ht="36.75" customHeight="1" x14ac:dyDescent="0.25">
      <c r="A28" s="2"/>
      <c r="B28" s="110" t="s">
        <v>15</v>
      </c>
      <c r="C28" s="134"/>
      <c r="D28" s="107"/>
      <c r="E28" s="109" t="str">
        <f t="shared" si="0"/>
        <v/>
      </c>
      <c r="F28" s="108" t="s">
        <v>15</v>
      </c>
      <c r="G28" s="134"/>
      <c r="H28" s="127" t="s">
        <v>15</v>
      </c>
      <c r="I28" s="125"/>
      <c r="J28" s="133"/>
      <c r="K28" s="66"/>
      <c r="L28" s="203">
        <f t="shared" si="1"/>
        <v>0</v>
      </c>
      <c r="M28" s="107"/>
      <c r="N28" s="107"/>
      <c r="O28" s="334"/>
      <c r="P28" s="125"/>
      <c r="Q28" s="133"/>
      <c r="R28" s="66"/>
      <c r="S28" s="203">
        <f t="shared" si="2"/>
        <v>0</v>
      </c>
      <c r="T28" s="107"/>
      <c r="U28" s="107"/>
      <c r="V28" s="126"/>
      <c r="W28" s="125"/>
      <c r="X28" s="133"/>
      <c r="Y28" s="66"/>
      <c r="Z28" s="203">
        <f t="shared" si="3"/>
        <v>0</v>
      </c>
      <c r="AA28" s="107"/>
      <c r="AB28" s="107"/>
      <c r="AC28" s="334"/>
      <c r="AD28" s="125"/>
      <c r="AE28" s="133"/>
      <c r="AF28" s="66"/>
      <c r="AG28" s="203">
        <f t="shared" si="4"/>
        <v>0</v>
      </c>
      <c r="AH28" s="107"/>
      <c r="AI28" s="107"/>
      <c r="AJ28" s="334"/>
      <c r="AK28" s="196"/>
      <c r="AL28" s="194"/>
      <c r="AM28" s="194"/>
      <c r="AN28" s="194"/>
      <c r="AO28" s="194"/>
      <c r="AP28" s="194"/>
      <c r="AQ28" s="194"/>
      <c r="AR28" s="194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</row>
    <row r="29" spans="1:70" ht="36.75" customHeight="1" x14ac:dyDescent="0.25">
      <c r="A29" s="2"/>
      <c r="B29" s="110" t="s">
        <v>15</v>
      </c>
      <c r="C29" s="134"/>
      <c r="D29" s="107"/>
      <c r="E29" s="109" t="str">
        <f t="shared" si="0"/>
        <v/>
      </c>
      <c r="F29" s="108" t="s">
        <v>15</v>
      </c>
      <c r="G29" s="134"/>
      <c r="H29" s="127" t="s">
        <v>15</v>
      </c>
      <c r="I29" s="125"/>
      <c r="J29" s="133"/>
      <c r="K29" s="66"/>
      <c r="L29" s="203">
        <f t="shared" si="1"/>
        <v>0</v>
      </c>
      <c r="M29" s="107"/>
      <c r="N29" s="107"/>
      <c r="O29" s="334"/>
      <c r="P29" s="125"/>
      <c r="Q29" s="133"/>
      <c r="R29" s="66"/>
      <c r="S29" s="203">
        <f t="shared" si="2"/>
        <v>0</v>
      </c>
      <c r="T29" s="107"/>
      <c r="U29" s="107"/>
      <c r="V29" s="126"/>
      <c r="W29" s="125"/>
      <c r="X29" s="133"/>
      <c r="Y29" s="66"/>
      <c r="Z29" s="203">
        <f t="shared" si="3"/>
        <v>0</v>
      </c>
      <c r="AA29" s="107"/>
      <c r="AB29" s="107"/>
      <c r="AC29" s="334"/>
      <c r="AD29" s="125"/>
      <c r="AE29" s="133"/>
      <c r="AF29" s="66"/>
      <c r="AG29" s="203">
        <f t="shared" si="4"/>
        <v>0</v>
      </c>
      <c r="AH29" s="107"/>
      <c r="AI29" s="107"/>
      <c r="AJ29" s="334"/>
      <c r="AK29" s="196"/>
      <c r="AL29" s="194"/>
      <c r="AM29" s="194"/>
      <c r="AN29" s="194"/>
      <c r="AO29" s="194"/>
      <c r="AP29" s="194"/>
      <c r="AQ29" s="194"/>
      <c r="AR29" s="194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</row>
    <row r="30" spans="1:70" ht="36.75" customHeight="1" x14ac:dyDescent="0.25">
      <c r="A30" s="2"/>
      <c r="B30" s="110" t="s">
        <v>15</v>
      </c>
      <c r="C30" s="134"/>
      <c r="D30" s="107"/>
      <c r="E30" s="109" t="str">
        <f t="shared" si="0"/>
        <v/>
      </c>
      <c r="F30" s="108" t="s">
        <v>15</v>
      </c>
      <c r="G30" s="134"/>
      <c r="H30" s="127" t="s">
        <v>15</v>
      </c>
      <c r="I30" s="125"/>
      <c r="J30" s="133"/>
      <c r="K30" s="66"/>
      <c r="L30" s="203">
        <f t="shared" si="1"/>
        <v>0</v>
      </c>
      <c r="M30" s="107"/>
      <c r="N30" s="107"/>
      <c r="O30" s="334"/>
      <c r="P30" s="125"/>
      <c r="Q30" s="133"/>
      <c r="R30" s="66"/>
      <c r="S30" s="203">
        <f t="shared" si="2"/>
        <v>0</v>
      </c>
      <c r="T30" s="107"/>
      <c r="U30" s="107"/>
      <c r="V30" s="126"/>
      <c r="W30" s="125"/>
      <c r="X30" s="133"/>
      <c r="Y30" s="66"/>
      <c r="Z30" s="203">
        <f t="shared" si="3"/>
        <v>0</v>
      </c>
      <c r="AA30" s="107"/>
      <c r="AB30" s="107"/>
      <c r="AC30" s="334"/>
      <c r="AD30" s="125"/>
      <c r="AE30" s="133"/>
      <c r="AF30" s="66"/>
      <c r="AG30" s="203">
        <f t="shared" si="4"/>
        <v>0</v>
      </c>
      <c r="AH30" s="107"/>
      <c r="AI30" s="107"/>
      <c r="AJ30" s="334"/>
      <c r="AK30" s="196"/>
      <c r="AL30" s="194"/>
      <c r="AM30" s="194"/>
      <c r="AN30" s="194"/>
      <c r="AO30" s="194"/>
      <c r="AP30" s="194"/>
      <c r="AQ30" s="194"/>
      <c r="AR30" s="194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</row>
    <row r="31" spans="1:70" ht="36.75" customHeight="1" x14ac:dyDescent="0.25">
      <c r="A31" s="2"/>
      <c r="B31" s="110" t="s">
        <v>15</v>
      </c>
      <c r="C31" s="134"/>
      <c r="D31" s="107"/>
      <c r="E31" s="109" t="str">
        <f t="shared" si="0"/>
        <v/>
      </c>
      <c r="F31" s="108" t="s">
        <v>15</v>
      </c>
      <c r="G31" s="134"/>
      <c r="H31" s="127" t="s">
        <v>15</v>
      </c>
      <c r="I31" s="125"/>
      <c r="J31" s="133"/>
      <c r="K31" s="66"/>
      <c r="L31" s="203">
        <f t="shared" si="1"/>
        <v>0</v>
      </c>
      <c r="M31" s="107"/>
      <c r="N31" s="107"/>
      <c r="O31" s="334"/>
      <c r="P31" s="125"/>
      <c r="Q31" s="133"/>
      <c r="R31" s="66"/>
      <c r="S31" s="203">
        <f t="shared" si="2"/>
        <v>0</v>
      </c>
      <c r="T31" s="107"/>
      <c r="U31" s="107"/>
      <c r="V31" s="126"/>
      <c r="W31" s="125"/>
      <c r="X31" s="133"/>
      <c r="Y31" s="66"/>
      <c r="Z31" s="203">
        <f t="shared" si="3"/>
        <v>0</v>
      </c>
      <c r="AA31" s="107"/>
      <c r="AB31" s="107"/>
      <c r="AC31" s="334"/>
      <c r="AD31" s="125"/>
      <c r="AE31" s="133"/>
      <c r="AF31" s="66"/>
      <c r="AG31" s="203">
        <f t="shared" si="4"/>
        <v>0</v>
      </c>
      <c r="AH31" s="107"/>
      <c r="AI31" s="107"/>
      <c r="AJ31" s="334"/>
      <c r="AK31" s="196"/>
      <c r="AL31" s="194"/>
      <c r="AM31" s="194"/>
      <c r="AN31" s="194"/>
      <c r="AO31" s="194"/>
      <c r="AP31" s="194"/>
      <c r="AQ31" s="194"/>
      <c r="AR31" s="194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</row>
    <row r="32" spans="1:70" ht="36.75" customHeight="1" x14ac:dyDescent="0.25">
      <c r="A32" s="2"/>
      <c r="B32" s="110" t="s">
        <v>15</v>
      </c>
      <c r="C32" s="134"/>
      <c r="D32" s="107"/>
      <c r="E32" s="109" t="str">
        <f t="shared" si="0"/>
        <v/>
      </c>
      <c r="F32" s="108" t="s">
        <v>15</v>
      </c>
      <c r="G32" s="134"/>
      <c r="H32" s="127" t="s">
        <v>15</v>
      </c>
      <c r="I32" s="125"/>
      <c r="J32" s="133"/>
      <c r="K32" s="66"/>
      <c r="L32" s="203">
        <f t="shared" si="1"/>
        <v>0</v>
      </c>
      <c r="M32" s="107"/>
      <c r="N32" s="107"/>
      <c r="O32" s="334"/>
      <c r="P32" s="125"/>
      <c r="Q32" s="133"/>
      <c r="R32" s="66"/>
      <c r="S32" s="203">
        <f t="shared" si="2"/>
        <v>0</v>
      </c>
      <c r="T32" s="107"/>
      <c r="U32" s="107"/>
      <c r="V32" s="126"/>
      <c r="W32" s="125"/>
      <c r="X32" s="133"/>
      <c r="Y32" s="66"/>
      <c r="Z32" s="203">
        <f t="shared" si="3"/>
        <v>0</v>
      </c>
      <c r="AA32" s="107"/>
      <c r="AB32" s="107"/>
      <c r="AC32" s="334"/>
      <c r="AD32" s="125"/>
      <c r="AE32" s="133"/>
      <c r="AF32" s="66"/>
      <c r="AG32" s="203">
        <f t="shared" si="4"/>
        <v>0</v>
      </c>
      <c r="AH32" s="107"/>
      <c r="AI32" s="107"/>
      <c r="AJ32" s="334"/>
      <c r="AK32" s="196"/>
      <c r="AL32" s="194"/>
      <c r="AM32" s="194"/>
      <c r="AN32" s="194"/>
      <c r="AO32" s="194"/>
      <c r="AP32" s="194"/>
      <c r="AQ32" s="194"/>
      <c r="AR32" s="194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1:70" customFormat="1" ht="36.75" customHeight="1" x14ac:dyDescent="0.25">
      <c r="A33" s="176"/>
      <c r="B33" s="110" t="s">
        <v>15</v>
      </c>
      <c r="C33" s="134"/>
      <c r="D33" s="107"/>
      <c r="E33" s="109" t="str">
        <f t="shared" si="0"/>
        <v/>
      </c>
      <c r="F33" s="108" t="s">
        <v>15</v>
      </c>
      <c r="G33" s="134"/>
      <c r="H33" s="127" t="s">
        <v>15</v>
      </c>
      <c r="I33" s="125"/>
      <c r="J33" s="133"/>
      <c r="K33" s="66"/>
      <c r="L33" s="203">
        <f t="shared" si="1"/>
        <v>0</v>
      </c>
      <c r="M33" s="107"/>
      <c r="N33" s="107"/>
      <c r="O33" s="334"/>
      <c r="P33" s="125"/>
      <c r="Q33" s="133"/>
      <c r="R33" s="66"/>
      <c r="S33" s="203">
        <f t="shared" si="2"/>
        <v>0</v>
      </c>
      <c r="T33" s="107"/>
      <c r="U33" s="107"/>
      <c r="V33" s="126"/>
      <c r="W33" s="125"/>
      <c r="X33" s="133"/>
      <c r="Y33" s="66"/>
      <c r="Z33" s="203">
        <f t="shared" si="3"/>
        <v>0</v>
      </c>
      <c r="AA33" s="107"/>
      <c r="AB33" s="107"/>
      <c r="AC33" s="334"/>
      <c r="AD33" s="125"/>
      <c r="AE33" s="133"/>
      <c r="AF33" s="66"/>
      <c r="AG33" s="203">
        <f t="shared" si="4"/>
        <v>0</v>
      </c>
      <c r="AH33" s="107"/>
      <c r="AI33" s="107"/>
      <c r="AJ33" s="334"/>
      <c r="AK33" s="196"/>
      <c r="AL33" s="194"/>
      <c r="AM33" s="194"/>
      <c r="AN33" s="194"/>
      <c r="AO33" s="194"/>
      <c r="AP33" s="194"/>
      <c r="AQ33" s="194"/>
      <c r="AR33" s="194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1:70" ht="36.75" customHeight="1" x14ac:dyDescent="0.25">
      <c r="B34" s="110" t="s">
        <v>15</v>
      </c>
      <c r="C34" s="134"/>
      <c r="D34" s="107"/>
      <c r="E34" s="109" t="str">
        <f t="shared" si="0"/>
        <v/>
      </c>
      <c r="F34" s="108" t="s">
        <v>15</v>
      </c>
      <c r="G34" s="134"/>
      <c r="H34" s="127" t="s">
        <v>15</v>
      </c>
      <c r="I34" s="125"/>
      <c r="J34" s="133"/>
      <c r="K34" s="66"/>
      <c r="L34" s="203">
        <f t="shared" si="1"/>
        <v>0</v>
      </c>
      <c r="M34" s="107"/>
      <c r="N34" s="107"/>
      <c r="O34" s="334"/>
      <c r="P34" s="125"/>
      <c r="Q34" s="133"/>
      <c r="R34" s="66"/>
      <c r="S34" s="203">
        <f t="shared" si="2"/>
        <v>0</v>
      </c>
      <c r="T34" s="107"/>
      <c r="U34" s="107"/>
      <c r="V34" s="126"/>
      <c r="W34" s="125"/>
      <c r="X34" s="133"/>
      <c r="Y34" s="66"/>
      <c r="Z34" s="203">
        <f t="shared" si="3"/>
        <v>0</v>
      </c>
      <c r="AA34" s="107"/>
      <c r="AB34" s="107"/>
      <c r="AC34" s="334"/>
      <c r="AD34" s="125"/>
      <c r="AE34" s="133"/>
      <c r="AF34" s="66"/>
      <c r="AG34" s="203">
        <f t="shared" si="4"/>
        <v>0</v>
      </c>
      <c r="AH34" s="107"/>
      <c r="AI34" s="107"/>
      <c r="AJ34" s="334"/>
      <c r="AK34" s="196"/>
      <c r="AL34" s="194"/>
      <c r="AM34" s="194"/>
      <c r="AN34" s="194"/>
      <c r="AO34" s="194"/>
      <c r="AP34" s="194"/>
      <c r="AQ34" s="194"/>
      <c r="AR34" s="194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1:70" ht="36.75" customHeight="1" x14ac:dyDescent="0.25">
      <c r="B35" s="110" t="s">
        <v>15</v>
      </c>
      <c r="C35" s="134"/>
      <c r="D35" s="107"/>
      <c r="E35" s="109" t="str">
        <f t="shared" si="0"/>
        <v/>
      </c>
      <c r="F35" s="108" t="s">
        <v>15</v>
      </c>
      <c r="G35" s="134"/>
      <c r="H35" s="127" t="s">
        <v>15</v>
      </c>
      <c r="I35" s="125"/>
      <c r="J35" s="133"/>
      <c r="K35" s="66"/>
      <c r="L35" s="203">
        <f t="shared" si="1"/>
        <v>0</v>
      </c>
      <c r="M35" s="107"/>
      <c r="N35" s="107"/>
      <c r="O35" s="334"/>
      <c r="P35" s="125"/>
      <c r="Q35" s="133"/>
      <c r="R35" s="66"/>
      <c r="S35" s="203">
        <f t="shared" si="2"/>
        <v>0</v>
      </c>
      <c r="T35" s="107"/>
      <c r="U35" s="107"/>
      <c r="V35" s="126"/>
      <c r="W35" s="125"/>
      <c r="X35" s="133"/>
      <c r="Y35" s="66"/>
      <c r="Z35" s="203">
        <f t="shared" si="3"/>
        <v>0</v>
      </c>
      <c r="AA35" s="107"/>
      <c r="AB35" s="107"/>
      <c r="AC35" s="334"/>
      <c r="AD35" s="125"/>
      <c r="AE35" s="133"/>
      <c r="AF35" s="66"/>
      <c r="AG35" s="203">
        <f t="shared" si="4"/>
        <v>0</v>
      </c>
      <c r="AH35" s="107"/>
      <c r="AI35" s="107"/>
      <c r="AJ35" s="334"/>
      <c r="AK35" s="196"/>
      <c r="AL35" s="194"/>
      <c r="AM35" s="194"/>
      <c r="AN35" s="194"/>
      <c r="AO35" s="194"/>
      <c r="AP35" s="194"/>
      <c r="AQ35" s="194"/>
      <c r="AR35" s="194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1:70" ht="36.75" customHeight="1" x14ac:dyDescent="0.25">
      <c r="B36" s="110" t="s">
        <v>15</v>
      </c>
      <c r="C36" s="134"/>
      <c r="D36" s="107"/>
      <c r="E36" s="109" t="str">
        <f t="shared" si="0"/>
        <v/>
      </c>
      <c r="F36" s="108" t="s">
        <v>15</v>
      </c>
      <c r="G36" s="134"/>
      <c r="H36" s="127" t="s">
        <v>15</v>
      </c>
      <c r="I36" s="125"/>
      <c r="J36" s="133"/>
      <c r="K36" s="66"/>
      <c r="L36" s="203">
        <f t="shared" si="1"/>
        <v>0</v>
      </c>
      <c r="M36" s="107"/>
      <c r="N36" s="107"/>
      <c r="O36" s="334"/>
      <c r="P36" s="125"/>
      <c r="Q36" s="133"/>
      <c r="R36" s="66"/>
      <c r="S36" s="203">
        <f t="shared" si="2"/>
        <v>0</v>
      </c>
      <c r="T36" s="107"/>
      <c r="U36" s="107"/>
      <c r="V36" s="126"/>
      <c r="W36" s="125"/>
      <c r="X36" s="133"/>
      <c r="Y36" s="66"/>
      <c r="Z36" s="203">
        <f t="shared" si="3"/>
        <v>0</v>
      </c>
      <c r="AA36" s="107"/>
      <c r="AB36" s="107"/>
      <c r="AC36" s="334"/>
      <c r="AD36" s="125"/>
      <c r="AE36" s="133"/>
      <c r="AF36" s="66"/>
      <c r="AG36" s="203">
        <f t="shared" si="4"/>
        <v>0</v>
      </c>
      <c r="AH36" s="107"/>
      <c r="AI36" s="107"/>
      <c r="AJ36" s="334"/>
      <c r="AK36" s="196"/>
      <c r="AL36" s="194"/>
      <c r="AM36" s="194"/>
      <c r="AN36" s="194"/>
      <c r="AO36" s="194"/>
      <c r="AP36" s="194"/>
      <c r="AQ36" s="194"/>
      <c r="AR36" s="194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1:70" ht="36.75" customHeight="1" x14ac:dyDescent="0.25">
      <c r="B37" s="110" t="s">
        <v>15</v>
      </c>
      <c r="C37" s="134"/>
      <c r="D37" s="107"/>
      <c r="E37" s="109" t="str">
        <f t="shared" si="0"/>
        <v/>
      </c>
      <c r="F37" s="108" t="s">
        <v>15</v>
      </c>
      <c r="G37" s="134"/>
      <c r="H37" s="127" t="s">
        <v>15</v>
      </c>
      <c r="I37" s="125"/>
      <c r="J37" s="133"/>
      <c r="K37" s="66"/>
      <c r="L37" s="203">
        <f t="shared" si="1"/>
        <v>0</v>
      </c>
      <c r="M37" s="107"/>
      <c r="N37" s="107"/>
      <c r="O37" s="334"/>
      <c r="P37" s="125"/>
      <c r="Q37" s="133"/>
      <c r="R37" s="66"/>
      <c r="S37" s="203">
        <f t="shared" si="2"/>
        <v>0</v>
      </c>
      <c r="T37" s="107"/>
      <c r="U37" s="107"/>
      <c r="V37" s="126"/>
      <c r="W37" s="125"/>
      <c r="X37" s="133"/>
      <c r="Y37" s="66"/>
      <c r="Z37" s="203">
        <f t="shared" si="3"/>
        <v>0</v>
      </c>
      <c r="AA37" s="107"/>
      <c r="AB37" s="107"/>
      <c r="AC37" s="334"/>
      <c r="AD37" s="125"/>
      <c r="AE37" s="133"/>
      <c r="AF37" s="66"/>
      <c r="AG37" s="203">
        <f t="shared" si="4"/>
        <v>0</v>
      </c>
      <c r="AH37" s="107"/>
      <c r="AI37" s="107"/>
      <c r="AJ37" s="334"/>
      <c r="AK37" s="196"/>
      <c r="AL37" s="194"/>
      <c r="AM37" s="194"/>
      <c r="AN37" s="194"/>
      <c r="AO37" s="194"/>
      <c r="AP37" s="194"/>
      <c r="AQ37" s="194"/>
      <c r="AR37" s="194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1:70" ht="36.75" customHeight="1" x14ac:dyDescent="0.25">
      <c r="B38" s="110" t="s">
        <v>15</v>
      </c>
      <c r="C38" s="134"/>
      <c r="D38" s="107"/>
      <c r="E38" s="109" t="str">
        <f t="shared" si="0"/>
        <v/>
      </c>
      <c r="F38" s="108" t="s">
        <v>15</v>
      </c>
      <c r="G38" s="134"/>
      <c r="H38" s="127" t="s">
        <v>15</v>
      </c>
      <c r="I38" s="125"/>
      <c r="J38" s="133"/>
      <c r="K38" s="66"/>
      <c r="L38" s="203">
        <f t="shared" si="1"/>
        <v>0</v>
      </c>
      <c r="M38" s="107"/>
      <c r="N38" s="107"/>
      <c r="O38" s="334"/>
      <c r="P38" s="125"/>
      <c r="Q38" s="133"/>
      <c r="R38" s="66"/>
      <c r="S38" s="203">
        <f t="shared" si="2"/>
        <v>0</v>
      </c>
      <c r="T38" s="107"/>
      <c r="U38" s="107"/>
      <c r="V38" s="126"/>
      <c r="W38" s="125"/>
      <c r="X38" s="133"/>
      <c r="Y38" s="66"/>
      <c r="Z38" s="203">
        <f t="shared" si="3"/>
        <v>0</v>
      </c>
      <c r="AA38" s="107"/>
      <c r="AB38" s="107"/>
      <c r="AC38" s="334"/>
      <c r="AD38" s="125"/>
      <c r="AE38" s="133"/>
      <c r="AF38" s="66"/>
      <c r="AG38" s="203">
        <f t="shared" si="4"/>
        <v>0</v>
      </c>
      <c r="AH38" s="107"/>
      <c r="AI38" s="107"/>
      <c r="AJ38" s="334"/>
      <c r="AK38" s="196"/>
      <c r="AL38" s="194"/>
      <c r="AM38" s="194"/>
      <c r="AN38" s="194"/>
      <c r="AO38" s="194"/>
      <c r="AP38" s="194"/>
      <c r="AQ38" s="194"/>
      <c r="AR38" s="194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1:70" ht="19.5" thickBot="1" x14ac:dyDescent="0.3">
      <c r="B39" s="204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6"/>
      <c r="AL39" s="194"/>
      <c r="AM39" s="194"/>
      <c r="AN39" s="194"/>
      <c r="AO39" s="194"/>
      <c r="AP39" s="194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</row>
    <row r="40" spans="1:70" ht="19.5" thickTop="1" x14ac:dyDescent="0.25">
      <c r="X40" s="194"/>
      <c r="Z40" s="194"/>
      <c r="AA40" s="194"/>
      <c r="AB40" s="194"/>
      <c r="AC40" s="194"/>
      <c r="AD40" s="194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70" ht="18.75" x14ac:dyDescent="0.25">
      <c r="X41" s="194"/>
      <c r="Z41" s="194"/>
      <c r="AA41" s="194"/>
      <c r="AB41" s="194"/>
      <c r="AC41" s="194"/>
      <c r="AD41" s="194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</sheetData>
  <sheetProtection algorithmName="SHA-512" hashValue="VYo2ilM/FRfIALUl1yCc3I1uUpyQiw3+W20Oe8ygIP2+MpWpa4KAQK2GYtaJQXRJ4G6d9Hnp9p4mvYwtvOGO2A==" saltValue="JO0ssenxD05MAKtX+azz8g==" spinCount="100000" sheet="1" objects="1" scenarios="1"/>
  <mergeCells count="17">
    <mergeCell ref="I13:O13"/>
    <mergeCell ref="P13:V13"/>
    <mergeCell ref="W13:AC13"/>
    <mergeCell ref="AD13:AJ13"/>
    <mergeCell ref="O11:V11"/>
    <mergeCell ref="G11:N11"/>
    <mergeCell ref="B6:F6"/>
    <mergeCell ref="B10:D10"/>
    <mergeCell ref="E10:F10"/>
    <mergeCell ref="B11:D11"/>
    <mergeCell ref="E11:F11"/>
    <mergeCell ref="B7:D7"/>
    <mergeCell ref="E7:F7"/>
    <mergeCell ref="B8:D8"/>
    <mergeCell ref="E8:F8"/>
    <mergeCell ref="B9:D9"/>
    <mergeCell ref="E9:F9"/>
  </mergeCells>
  <conditionalFormatting sqref="C16:C38">
    <cfRule type="expression" dxfId="61" priority="2">
      <formula>(B16&lt;&gt;"Outro")</formula>
    </cfRule>
  </conditionalFormatting>
  <conditionalFormatting sqref="G16:G38">
    <cfRule type="expression" dxfId="60" priority="1">
      <formula>(F16&lt;&gt;"Outro")</formula>
    </cfRule>
  </conditionalFormatting>
  <conditionalFormatting sqref="L16:L38">
    <cfRule type="expression" dxfId="59" priority="9">
      <formula>L16&gt;$D16</formula>
    </cfRule>
  </conditionalFormatting>
  <conditionalFormatting sqref="S16:S38">
    <cfRule type="expression" dxfId="58" priority="5">
      <formula>S16&gt;$D16</formula>
    </cfRule>
  </conditionalFormatting>
  <conditionalFormatting sqref="Z16:Z38">
    <cfRule type="expression" dxfId="57" priority="4">
      <formula>Z16&gt;$D16</formula>
    </cfRule>
  </conditionalFormatting>
  <conditionalFormatting sqref="AG16:AG38">
    <cfRule type="expression" dxfId="56" priority="3">
      <formula>AG16&gt;$D16</formula>
    </cfRule>
  </conditionalFormatting>
  <dataValidations count="5"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 xr:uid="{00000000-0002-0000-0C00-000000000000}">
      <formula1>" -,&lt;LQ, &lt;Ld"</formula1>
    </dataValidation>
    <dataValidation type="list" allowBlank="1" showInputMessage="1" showErrorMessage="1" sqref="E11:F11" xr:uid="{00000000-0002-0000-0C00-000001000000}">
      <formula1>"&lt;selecionar&gt;, Sim, Não"</formula1>
    </dataValidation>
    <dataValidation type="list" allowBlank="1" showInputMessage="1" showErrorMessage="1" sqref="H16:H38" xr:uid="{00000000-0002-0000-0C00-000002000000}">
      <formula1>"&lt;Selecionar&gt;, Acreditado, Não acreditado"</formula1>
    </dataValidation>
    <dataValidation type="list" allowBlank="1" showInputMessage="1" showErrorMessage="1" sqref="L5" xr:uid="{00000000-0002-0000-0C00-000003000000}">
      <formula1>"&lt;Selecionar&gt;,Sim,Não"</formula1>
    </dataValidation>
    <dataValidation type="whole" operator="notEqual" showDropDown="1" showInputMessage="1" showErrorMessage="1" errorTitle="Erro" error="Se o oxigénio de referência for 21 ou não especificado por favor não preencha este campo!" sqref="E10:F10" xr:uid="{00000000-0002-0000-0C00-000004000000}">
      <formula1>21</formula1>
    </dataValidation>
  </dataValidations>
  <hyperlinks>
    <hyperlink ref="B1" location="Atividade!A1" display="&lt; Voltar ao ínicio" xr:uid="{00000000-0004-0000-0C00-000000000000}"/>
  </hyperlinks>
  <pageMargins left="0.25" right="0.25" top="0.75" bottom="0.75" header="0.3" footer="0.3"/>
  <pageSetup paperSize="8" scale="2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C00-000005000000}">
          <x14:formula1>
            <xm:f>Suporte!$D$6:$D$10</xm:f>
          </x14:formula1>
          <xm:sqref>F16:F38</xm:sqref>
        </x14:dataValidation>
        <x14:dataValidation type="list" allowBlank="1" showInputMessage="1" showErrorMessage="1" xr:uid="{00000000-0002-0000-0C00-000006000000}">
          <x14:formula1>
            <xm:f>Suporte!$S$6:$S$155</xm:f>
          </x14:formula1>
          <xm:sqref>B16:B38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BR41"/>
  <sheetViews>
    <sheetView zoomScale="70" zoomScaleNormal="70" workbookViewId="0"/>
  </sheetViews>
  <sheetFormatPr defaultColWidth="9" defaultRowHeight="15" x14ac:dyDescent="0.25"/>
  <cols>
    <col min="1" max="1" width="3.25" style="5" customWidth="1"/>
    <col min="2" max="2" width="20.875" style="5" customWidth="1"/>
    <col min="3" max="3" width="13.25" style="5" customWidth="1"/>
    <col min="4" max="4" width="10.625" style="5" customWidth="1"/>
    <col min="5" max="7" width="12" style="5" customWidth="1"/>
    <col min="8" max="8" width="12.75" style="5" customWidth="1"/>
    <col min="9" max="36" width="12" style="5" customWidth="1"/>
    <col min="37" max="37" width="6.375" style="5" customWidth="1"/>
    <col min="38" max="38" width="14.125" style="5" customWidth="1"/>
    <col min="39" max="39" width="9" style="5"/>
    <col min="40" max="40" width="12.5" style="5" customWidth="1"/>
    <col min="41" max="41" width="13.375" style="5" customWidth="1"/>
    <col min="42" max="42" width="9" style="5"/>
    <col min="43" max="43" width="17.25" style="5" customWidth="1"/>
    <col min="44" max="44" width="11.375" style="5" customWidth="1"/>
    <col min="45" max="48" width="9" style="5"/>
    <col min="49" max="49" width="4.75" style="5" customWidth="1"/>
    <col min="50" max="16384" width="9" style="5"/>
  </cols>
  <sheetData>
    <row r="1" spans="1:44" customFormat="1" ht="15.75" thickBot="1" x14ac:dyDescent="0.3">
      <c r="B1" s="92" t="s">
        <v>11</v>
      </c>
    </row>
    <row r="2" spans="1:44" customFormat="1" ht="18" x14ac:dyDescent="0.25">
      <c r="A2" s="24"/>
      <c r="B2" s="41" t="s">
        <v>2428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40"/>
      <c r="W2" s="40"/>
      <c r="X2" s="40"/>
      <c r="Y2" s="40"/>
      <c r="Z2" s="40"/>
      <c r="AA2" s="40"/>
      <c r="AB2" s="5"/>
    </row>
    <row r="3" spans="1:44" customFormat="1" ht="18" x14ac:dyDescent="0.25">
      <c r="A3" s="176"/>
      <c r="B3" s="403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</row>
    <row r="4" spans="1:44" customFormat="1" ht="19.5" thickBot="1" x14ac:dyDescent="0.3">
      <c r="A4" s="176"/>
      <c r="B4" s="422" t="s">
        <v>2913</v>
      </c>
      <c r="C4" s="190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5"/>
    </row>
    <row r="5" spans="1:44" ht="15.75" thickTop="1" x14ac:dyDescent="0.25">
      <c r="A5" s="176"/>
      <c r="B5" s="34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2"/>
    </row>
    <row r="6" spans="1:44" ht="18" customHeight="1" x14ac:dyDescent="0.25">
      <c r="A6" s="2"/>
      <c r="B6" s="710" t="s">
        <v>2382</v>
      </c>
      <c r="C6" s="711"/>
      <c r="D6" s="711"/>
      <c r="E6" s="711"/>
      <c r="F6" s="71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K6" s="197"/>
    </row>
    <row r="7" spans="1:44" ht="18" customHeight="1" x14ac:dyDescent="0.25">
      <c r="A7" s="2"/>
      <c r="B7" s="708" t="s">
        <v>2383</v>
      </c>
      <c r="C7" s="709"/>
      <c r="D7" s="709"/>
      <c r="E7" s="609"/>
      <c r="F7" s="609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K7" s="197"/>
    </row>
    <row r="8" spans="1:44" ht="18" customHeight="1" x14ac:dyDescent="0.25">
      <c r="A8" s="2"/>
      <c r="B8" s="686" t="s">
        <v>2385</v>
      </c>
      <c r="C8" s="687"/>
      <c r="D8" s="688"/>
      <c r="E8" s="649"/>
      <c r="F8" s="651"/>
      <c r="G8" s="2"/>
      <c r="H8" s="13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K8" s="197"/>
    </row>
    <row r="9" spans="1:44" ht="18" customHeight="1" x14ac:dyDescent="0.25">
      <c r="A9" s="2"/>
      <c r="B9" s="708" t="s">
        <v>2384</v>
      </c>
      <c r="C9" s="709"/>
      <c r="D9" s="709"/>
      <c r="E9" s="609"/>
      <c r="F9" s="609"/>
      <c r="G9" s="2"/>
      <c r="H9" s="130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K9" s="197"/>
    </row>
    <row r="10" spans="1:44" ht="18" customHeight="1" x14ac:dyDescent="0.25">
      <c r="A10" s="2"/>
      <c r="B10" s="686" t="s">
        <v>2387</v>
      </c>
      <c r="C10" s="687"/>
      <c r="D10" s="688"/>
      <c r="E10" s="649"/>
      <c r="F10" s="651"/>
      <c r="G10" s="2"/>
      <c r="H10" s="13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K10" s="197"/>
    </row>
    <row r="11" spans="1:44" ht="18" customHeight="1" x14ac:dyDescent="0.25">
      <c r="A11" s="2"/>
      <c r="B11" s="686" t="s">
        <v>2386</v>
      </c>
      <c r="C11" s="687"/>
      <c r="D11" s="688"/>
      <c r="E11" s="649"/>
      <c r="F11" s="651"/>
      <c r="G11" s="713"/>
      <c r="H11" s="713"/>
      <c r="I11" s="713"/>
      <c r="J11" s="713"/>
      <c r="K11" s="713"/>
      <c r="L11" s="713"/>
      <c r="M11" s="713"/>
      <c r="N11" s="713"/>
      <c r="O11" s="714"/>
      <c r="P11" s="714"/>
      <c r="Q11" s="714"/>
      <c r="R11" s="714"/>
      <c r="S11" s="714"/>
      <c r="T11" s="714"/>
      <c r="U11" s="714"/>
      <c r="V11" s="714"/>
      <c r="W11" s="193"/>
      <c r="X11" s="193"/>
      <c r="Y11" s="193"/>
      <c r="Z11" s="193"/>
      <c r="AA11" s="193"/>
      <c r="AB11" s="193"/>
      <c r="AC11" s="2"/>
      <c r="AD11" s="2"/>
      <c r="AK11" s="197"/>
    </row>
    <row r="12" spans="1:44" ht="18.75" x14ac:dyDescent="0.25">
      <c r="A12" s="2"/>
      <c r="B12" s="195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194"/>
      <c r="AK12" s="197"/>
    </row>
    <row r="13" spans="1:44" ht="18.75" customHeight="1" x14ac:dyDescent="0.25">
      <c r="A13" s="2"/>
      <c r="B13" s="198"/>
      <c r="C13" s="2"/>
      <c r="D13" s="2"/>
      <c r="E13" s="2"/>
      <c r="F13" s="2"/>
      <c r="G13" s="2"/>
      <c r="H13" s="2"/>
      <c r="I13" s="702" t="s">
        <v>2584</v>
      </c>
      <c r="J13" s="703"/>
      <c r="K13" s="703"/>
      <c r="L13" s="703"/>
      <c r="M13" s="703"/>
      <c r="N13" s="703"/>
      <c r="O13" s="704"/>
      <c r="P13" s="702" t="s">
        <v>2585</v>
      </c>
      <c r="Q13" s="703"/>
      <c r="R13" s="703"/>
      <c r="S13" s="703"/>
      <c r="T13" s="703"/>
      <c r="U13" s="703"/>
      <c r="V13" s="704"/>
      <c r="W13" s="702" t="s">
        <v>2586</v>
      </c>
      <c r="X13" s="703"/>
      <c r="Y13" s="703"/>
      <c r="Z13" s="703"/>
      <c r="AA13" s="703"/>
      <c r="AB13" s="703"/>
      <c r="AC13" s="704"/>
      <c r="AD13" s="702" t="s">
        <v>2587</v>
      </c>
      <c r="AE13" s="703"/>
      <c r="AF13" s="703"/>
      <c r="AG13" s="703"/>
      <c r="AH13" s="703"/>
      <c r="AI13" s="703"/>
      <c r="AJ13" s="705"/>
      <c r="AK13" s="197"/>
      <c r="AL13" s="194"/>
      <c r="AM13" s="194"/>
      <c r="AN13" s="194"/>
    </row>
    <row r="14" spans="1:44" ht="40.5" customHeight="1" x14ac:dyDescent="0.25">
      <c r="A14" s="2"/>
      <c r="B14" s="199"/>
      <c r="C14" s="158"/>
      <c r="D14" s="158"/>
      <c r="E14" s="158"/>
      <c r="F14" s="158"/>
      <c r="G14" s="158"/>
      <c r="H14" s="158"/>
      <c r="I14" s="125"/>
      <c r="J14" s="107"/>
      <c r="K14" s="107"/>
      <c r="L14" s="107"/>
      <c r="M14" s="107"/>
      <c r="N14" s="107"/>
      <c r="O14" s="107"/>
      <c r="P14" s="125"/>
      <c r="Q14" s="107"/>
      <c r="R14" s="107"/>
      <c r="S14" s="107"/>
      <c r="T14" s="107"/>
      <c r="U14" s="107"/>
      <c r="V14" s="107"/>
      <c r="W14" s="125"/>
      <c r="X14" s="107"/>
      <c r="Y14" s="107"/>
      <c r="Z14" s="107"/>
      <c r="AA14" s="107"/>
      <c r="AB14" s="107"/>
      <c r="AC14" s="107"/>
      <c r="AD14" s="125"/>
      <c r="AE14" s="107"/>
      <c r="AF14" s="107"/>
      <c r="AG14" s="107"/>
      <c r="AH14" s="107"/>
      <c r="AI14" s="107"/>
      <c r="AJ14" s="126"/>
      <c r="AK14" s="196"/>
      <c r="AL14" s="194"/>
      <c r="AM14" s="194"/>
      <c r="AN14" s="194"/>
      <c r="AO14" s="194"/>
      <c r="AP14" s="194"/>
      <c r="AQ14" s="194"/>
      <c r="AR14" s="194"/>
    </row>
    <row r="15" spans="1:44" ht="107.25" customHeight="1" x14ac:dyDescent="0.25">
      <c r="A15" s="2"/>
      <c r="B15" s="208" t="s">
        <v>56</v>
      </c>
      <c r="C15" s="293" t="s">
        <v>2439</v>
      </c>
      <c r="D15" s="209" t="s">
        <v>2488</v>
      </c>
      <c r="E15" s="209" t="s">
        <v>2391</v>
      </c>
      <c r="F15" s="209" t="s">
        <v>57</v>
      </c>
      <c r="G15" s="292" t="s">
        <v>2502</v>
      </c>
      <c r="H15" s="292" t="s">
        <v>58</v>
      </c>
      <c r="I15" s="336" t="s">
        <v>2389</v>
      </c>
      <c r="J15" s="337" t="s">
        <v>2427</v>
      </c>
      <c r="K15" s="338" t="s">
        <v>292</v>
      </c>
      <c r="L15" s="338" t="s">
        <v>2390</v>
      </c>
      <c r="M15" s="339" t="s">
        <v>2583</v>
      </c>
      <c r="N15" s="339" t="s">
        <v>2388</v>
      </c>
      <c r="O15" s="340" t="s">
        <v>2503</v>
      </c>
      <c r="P15" s="202" t="s">
        <v>2389</v>
      </c>
      <c r="Q15" s="200" t="s">
        <v>2427</v>
      </c>
      <c r="R15" s="201" t="s">
        <v>292</v>
      </c>
      <c r="S15" s="201" t="s">
        <v>2390</v>
      </c>
      <c r="T15" s="339" t="s">
        <v>2583</v>
      </c>
      <c r="U15" s="339" t="s">
        <v>2388</v>
      </c>
      <c r="V15" s="340" t="s">
        <v>2503</v>
      </c>
      <c r="W15" s="202" t="s">
        <v>2389</v>
      </c>
      <c r="X15" s="200" t="s">
        <v>2427</v>
      </c>
      <c r="Y15" s="201" t="s">
        <v>292</v>
      </c>
      <c r="Z15" s="201" t="s">
        <v>2390</v>
      </c>
      <c r="AA15" s="339" t="s">
        <v>2583</v>
      </c>
      <c r="AB15" s="339" t="s">
        <v>2388</v>
      </c>
      <c r="AC15" s="340" t="s">
        <v>2503</v>
      </c>
      <c r="AD15" s="202" t="s">
        <v>2389</v>
      </c>
      <c r="AE15" s="200" t="s">
        <v>2427</v>
      </c>
      <c r="AF15" s="201" t="s">
        <v>292</v>
      </c>
      <c r="AG15" s="201" t="s">
        <v>2390</v>
      </c>
      <c r="AH15" s="339" t="s">
        <v>2583</v>
      </c>
      <c r="AI15" s="339" t="s">
        <v>2388</v>
      </c>
      <c r="AJ15" s="340" t="s">
        <v>2503</v>
      </c>
      <c r="AK15" s="196"/>
      <c r="AL15" s="194"/>
      <c r="AM15" s="194"/>
      <c r="AN15" s="194"/>
      <c r="AO15" s="194"/>
      <c r="AP15" s="194"/>
      <c r="AQ15" s="194"/>
      <c r="AR15" s="194"/>
    </row>
    <row r="16" spans="1:44" ht="36.75" customHeight="1" x14ac:dyDescent="0.25">
      <c r="A16" s="2"/>
      <c r="B16" s="110" t="s">
        <v>15</v>
      </c>
      <c r="C16" s="134"/>
      <c r="D16" s="107"/>
      <c r="E16" s="109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08" t="s">
        <v>15</v>
      </c>
      <c r="G16" s="134"/>
      <c r="H16" s="127" t="s">
        <v>15</v>
      </c>
      <c r="I16" s="125"/>
      <c r="J16" s="133"/>
      <c r="K16" s="66"/>
      <c r="L16" s="203">
        <f>I16*IF(K16=21,1,(IF(ISNUMBER($E$10),(21-$E$10)/(21-K16),1)))</f>
        <v>0</v>
      </c>
      <c r="M16" s="107"/>
      <c r="N16" s="107"/>
      <c r="O16" s="334"/>
      <c r="P16" s="125"/>
      <c r="Q16" s="133"/>
      <c r="R16" s="66"/>
      <c r="S16" s="203">
        <f>P16*IF(R16=21,1,(IF(ISNUMBER($E$10),(21-$E$10)/(21-R16),1)))</f>
        <v>0</v>
      </c>
      <c r="T16" s="107"/>
      <c r="U16" s="107"/>
      <c r="V16" s="334"/>
      <c r="W16" s="125"/>
      <c r="X16" s="133"/>
      <c r="Y16" s="66"/>
      <c r="Z16" s="203">
        <f>W16*IF(Y16=21,1,(IF(ISNUMBER($E$10),(21-$E$10)/(21-Y16),1)))</f>
        <v>0</v>
      </c>
      <c r="AA16" s="107"/>
      <c r="AB16" s="107"/>
      <c r="AC16" s="334"/>
      <c r="AD16" s="125"/>
      <c r="AE16" s="133"/>
      <c r="AF16" s="66"/>
      <c r="AG16" s="203">
        <f>AD16*IF(AF16=21,1,(IF(ISNUMBER($E$10),(21-$E$10)/(21-AF16),1)))</f>
        <v>0</v>
      </c>
      <c r="AH16" s="107"/>
      <c r="AI16" s="107"/>
      <c r="AJ16" s="334"/>
      <c r="AK16" s="196"/>
      <c r="AL16" s="194"/>
      <c r="AM16" s="194"/>
      <c r="AN16" s="194"/>
      <c r="AO16" s="194"/>
      <c r="AP16" s="194"/>
      <c r="AQ16" s="194"/>
      <c r="AR16" s="194"/>
    </row>
    <row r="17" spans="1:70" ht="36.75" customHeight="1" x14ac:dyDescent="0.25">
      <c r="A17" s="2"/>
      <c r="B17" s="110" t="s">
        <v>15</v>
      </c>
      <c r="C17" s="134"/>
      <c r="D17" s="107"/>
      <c r="E17" s="109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08" t="s">
        <v>15</v>
      </c>
      <c r="G17" s="134"/>
      <c r="H17" s="127" t="s">
        <v>15</v>
      </c>
      <c r="I17" s="125"/>
      <c r="J17" s="133"/>
      <c r="K17" s="66"/>
      <c r="L17" s="203">
        <f t="shared" ref="L17:L38" si="1">I17*IF(K17=21,1,(IF(ISNUMBER($E$10),(21-$E$10)/(21-K17),1)))</f>
        <v>0</v>
      </c>
      <c r="M17" s="107"/>
      <c r="N17" s="107"/>
      <c r="O17" s="335"/>
      <c r="P17" s="125"/>
      <c r="Q17" s="133"/>
      <c r="R17" s="66"/>
      <c r="S17" s="203">
        <f t="shared" ref="S17:S38" si="2">P17*IF(R17=21,1,(IF(ISNUMBER($E$10),(21-$E$10)/(21-R17),1)))</f>
        <v>0</v>
      </c>
      <c r="T17" s="107"/>
      <c r="U17" s="107"/>
      <c r="V17" s="126"/>
      <c r="W17" s="125"/>
      <c r="X17" s="133"/>
      <c r="Y17" s="66"/>
      <c r="Z17" s="203">
        <f t="shared" ref="Z17:Z38" si="3">W17*IF(Y17=21,1,(IF(ISNUMBER($E$10),(21-$E$10)/(21-Y17),1)))</f>
        <v>0</v>
      </c>
      <c r="AA17" s="107"/>
      <c r="AB17" s="107"/>
      <c r="AC17" s="334"/>
      <c r="AD17" s="125"/>
      <c r="AE17" s="133"/>
      <c r="AF17" s="66"/>
      <c r="AG17" s="203">
        <f t="shared" ref="AG17:AG38" si="4">AD17*IF(AF17=21,1,(IF(ISNUMBER($E$10),(21-$E$10)/(21-AF17),1)))</f>
        <v>0</v>
      </c>
      <c r="AH17" s="107"/>
      <c r="AI17" s="107"/>
      <c r="AJ17" s="334"/>
      <c r="AK17" s="196"/>
      <c r="AL17" s="194"/>
      <c r="AM17" s="194"/>
      <c r="AN17" s="194"/>
      <c r="AO17" s="194"/>
      <c r="AP17" s="194"/>
      <c r="AQ17" s="194"/>
      <c r="AR17" s="194"/>
      <c r="AS17" s="2"/>
      <c r="AT17" s="2"/>
    </row>
    <row r="18" spans="1:70" ht="36.75" customHeight="1" x14ac:dyDescent="0.25">
      <c r="A18" s="2"/>
      <c r="B18" s="110" t="s">
        <v>15</v>
      </c>
      <c r="C18" s="134"/>
      <c r="D18" s="107"/>
      <c r="E18" s="109" t="str">
        <f t="shared" si="0"/>
        <v/>
      </c>
      <c r="F18" s="108" t="s">
        <v>15</v>
      </c>
      <c r="G18" s="134"/>
      <c r="H18" s="127" t="s">
        <v>15</v>
      </c>
      <c r="I18" s="125"/>
      <c r="J18" s="133"/>
      <c r="K18" s="66"/>
      <c r="L18" s="203">
        <f t="shared" si="1"/>
        <v>0</v>
      </c>
      <c r="M18" s="107"/>
      <c r="N18" s="107"/>
      <c r="O18" s="334"/>
      <c r="P18" s="125"/>
      <c r="Q18" s="133"/>
      <c r="R18" s="66"/>
      <c r="S18" s="203">
        <f t="shared" si="2"/>
        <v>0</v>
      </c>
      <c r="T18" s="107"/>
      <c r="U18" s="107"/>
      <c r="V18" s="126"/>
      <c r="W18" s="125"/>
      <c r="X18" s="133"/>
      <c r="Y18" s="66"/>
      <c r="Z18" s="203">
        <f t="shared" si="3"/>
        <v>0</v>
      </c>
      <c r="AA18" s="107"/>
      <c r="AB18" s="107"/>
      <c r="AC18" s="334"/>
      <c r="AD18" s="125"/>
      <c r="AE18" s="133"/>
      <c r="AF18" s="66"/>
      <c r="AG18" s="203">
        <f t="shared" si="4"/>
        <v>0</v>
      </c>
      <c r="AH18" s="107"/>
      <c r="AI18" s="107"/>
      <c r="AJ18" s="334"/>
      <c r="AK18" s="196"/>
      <c r="AL18" s="194"/>
      <c r="AM18" s="194"/>
      <c r="AN18" s="194"/>
      <c r="AO18" s="194"/>
      <c r="AP18" s="194"/>
      <c r="AQ18" s="194"/>
      <c r="AR18" s="194"/>
      <c r="AS18" s="2"/>
      <c r="AT18" s="2"/>
    </row>
    <row r="19" spans="1:70" ht="36.75" customHeight="1" x14ac:dyDescent="0.25">
      <c r="A19" s="2"/>
      <c r="B19" s="110" t="s">
        <v>15</v>
      </c>
      <c r="C19" s="134"/>
      <c r="D19" s="107"/>
      <c r="E19" s="109" t="str">
        <f t="shared" si="0"/>
        <v/>
      </c>
      <c r="F19" s="108" t="s">
        <v>15</v>
      </c>
      <c r="G19" s="134"/>
      <c r="H19" s="127" t="s">
        <v>15</v>
      </c>
      <c r="I19" s="125"/>
      <c r="J19" s="133"/>
      <c r="K19" s="66"/>
      <c r="L19" s="203">
        <f t="shared" si="1"/>
        <v>0</v>
      </c>
      <c r="M19" s="107"/>
      <c r="N19" s="107"/>
      <c r="O19" s="334"/>
      <c r="P19" s="125"/>
      <c r="Q19" s="133"/>
      <c r="R19" s="66"/>
      <c r="S19" s="203">
        <f t="shared" si="2"/>
        <v>0</v>
      </c>
      <c r="T19" s="107"/>
      <c r="U19" s="107"/>
      <c r="V19" s="126"/>
      <c r="W19" s="125"/>
      <c r="X19" s="133"/>
      <c r="Y19" s="66"/>
      <c r="Z19" s="203">
        <f t="shared" si="3"/>
        <v>0</v>
      </c>
      <c r="AA19" s="107"/>
      <c r="AB19" s="107"/>
      <c r="AC19" s="334"/>
      <c r="AD19" s="125"/>
      <c r="AE19" s="133"/>
      <c r="AF19" s="66"/>
      <c r="AG19" s="203">
        <f t="shared" si="4"/>
        <v>0</v>
      </c>
      <c r="AH19" s="107"/>
      <c r="AI19" s="107"/>
      <c r="AJ19" s="334"/>
      <c r="AK19" s="196"/>
      <c r="AL19" s="194"/>
      <c r="AM19" s="194"/>
      <c r="AN19" s="194"/>
      <c r="AO19" s="194"/>
      <c r="AP19" s="194"/>
      <c r="AQ19" s="194"/>
      <c r="AR19" s="194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P19" s="2"/>
    </row>
    <row r="20" spans="1:70" ht="36.75" customHeight="1" x14ac:dyDescent="0.25">
      <c r="A20" s="2"/>
      <c r="B20" s="110" t="s">
        <v>15</v>
      </c>
      <c r="C20" s="134"/>
      <c r="D20" s="107"/>
      <c r="E20" s="109" t="str">
        <f t="shared" si="0"/>
        <v/>
      </c>
      <c r="F20" s="108" t="s">
        <v>15</v>
      </c>
      <c r="G20" s="134"/>
      <c r="H20" s="127" t="s">
        <v>15</v>
      </c>
      <c r="I20" s="125"/>
      <c r="J20" s="133"/>
      <c r="K20" s="66"/>
      <c r="L20" s="203">
        <f t="shared" si="1"/>
        <v>0</v>
      </c>
      <c r="M20" s="107"/>
      <c r="N20" s="107"/>
      <c r="O20" s="334"/>
      <c r="P20" s="125"/>
      <c r="Q20" s="133"/>
      <c r="R20" s="66"/>
      <c r="S20" s="203">
        <f t="shared" si="2"/>
        <v>0</v>
      </c>
      <c r="T20" s="107"/>
      <c r="U20" s="107"/>
      <c r="V20" s="126"/>
      <c r="W20" s="125"/>
      <c r="X20" s="133"/>
      <c r="Y20" s="66"/>
      <c r="Z20" s="203">
        <f t="shared" si="3"/>
        <v>0</v>
      </c>
      <c r="AA20" s="107"/>
      <c r="AB20" s="107"/>
      <c r="AC20" s="334"/>
      <c r="AD20" s="125"/>
      <c r="AE20" s="133"/>
      <c r="AF20" s="66"/>
      <c r="AG20" s="203">
        <f t="shared" si="4"/>
        <v>0</v>
      </c>
      <c r="AH20" s="107"/>
      <c r="AI20" s="107"/>
      <c r="AJ20" s="334"/>
      <c r="AK20" s="196"/>
      <c r="AL20" s="194"/>
      <c r="AM20" s="194"/>
      <c r="AN20" s="194"/>
      <c r="AO20" s="194"/>
      <c r="AP20" s="194"/>
      <c r="AQ20" s="194"/>
      <c r="AR20" s="194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P20" s="2"/>
    </row>
    <row r="21" spans="1:70" ht="36.75" customHeight="1" x14ac:dyDescent="0.25">
      <c r="A21" s="2"/>
      <c r="B21" s="110" t="s">
        <v>15</v>
      </c>
      <c r="C21" s="134"/>
      <c r="D21" s="107"/>
      <c r="E21" s="109" t="str">
        <f t="shared" si="0"/>
        <v/>
      </c>
      <c r="F21" s="108" t="s">
        <v>15</v>
      </c>
      <c r="G21" s="134"/>
      <c r="H21" s="127" t="s">
        <v>15</v>
      </c>
      <c r="I21" s="125"/>
      <c r="J21" s="133"/>
      <c r="K21" s="66"/>
      <c r="L21" s="203">
        <f t="shared" si="1"/>
        <v>0</v>
      </c>
      <c r="M21" s="107"/>
      <c r="N21" s="107"/>
      <c r="O21" s="334"/>
      <c r="P21" s="125"/>
      <c r="Q21" s="133"/>
      <c r="R21" s="66"/>
      <c r="S21" s="203">
        <f t="shared" si="2"/>
        <v>0</v>
      </c>
      <c r="T21" s="107"/>
      <c r="U21" s="107"/>
      <c r="V21" s="126"/>
      <c r="W21" s="125"/>
      <c r="X21" s="133"/>
      <c r="Y21" s="66"/>
      <c r="Z21" s="203">
        <f t="shared" si="3"/>
        <v>0</v>
      </c>
      <c r="AA21" s="107"/>
      <c r="AB21" s="107"/>
      <c r="AC21" s="334"/>
      <c r="AD21" s="125"/>
      <c r="AE21" s="133"/>
      <c r="AF21" s="66"/>
      <c r="AG21" s="203">
        <f t="shared" si="4"/>
        <v>0</v>
      </c>
      <c r="AH21" s="107"/>
      <c r="AI21" s="107"/>
      <c r="AJ21" s="334"/>
      <c r="AK21" s="196"/>
      <c r="AL21" s="194"/>
      <c r="AM21" s="194"/>
      <c r="AN21" s="194"/>
      <c r="AO21" s="194"/>
      <c r="AP21" s="194"/>
      <c r="AQ21" s="194"/>
      <c r="AR21" s="194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P21" s="2"/>
    </row>
    <row r="22" spans="1:70" ht="36.75" customHeight="1" x14ac:dyDescent="0.25">
      <c r="A22" s="2"/>
      <c r="B22" s="110" t="s">
        <v>15</v>
      </c>
      <c r="C22" s="134"/>
      <c r="D22" s="107"/>
      <c r="E22" s="109" t="str">
        <f t="shared" si="0"/>
        <v/>
      </c>
      <c r="F22" s="108" t="s">
        <v>15</v>
      </c>
      <c r="G22" s="134"/>
      <c r="H22" s="127" t="s">
        <v>15</v>
      </c>
      <c r="I22" s="125"/>
      <c r="J22" s="133"/>
      <c r="K22" s="66"/>
      <c r="L22" s="203">
        <f t="shared" si="1"/>
        <v>0</v>
      </c>
      <c r="M22" s="107"/>
      <c r="N22" s="107"/>
      <c r="O22" s="334"/>
      <c r="P22" s="125"/>
      <c r="Q22" s="133"/>
      <c r="R22" s="66"/>
      <c r="S22" s="203">
        <f t="shared" si="2"/>
        <v>0</v>
      </c>
      <c r="T22" s="107"/>
      <c r="U22" s="107"/>
      <c r="V22" s="126"/>
      <c r="W22" s="125"/>
      <c r="X22" s="133"/>
      <c r="Y22" s="66"/>
      <c r="Z22" s="203">
        <f t="shared" si="3"/>
        <v>0</v>
      </c>
      <c r="AA22" s="107"/>
      <c r="AB22" s="107"/>
      <c r="AC22" s="334"/>
      <c r="AD22" s="125"/>
      <c r="AE22" s="133"/>
      <c r="AF22" s="66"/>
      <c r="AG22" s="203">
        <f t="shared" si="4"/>
        <v>0</v>
      </c>
      <c r="AH22" s="107"/>
      <c r="AI22" s="107"/>
      <c r="AJ22" s="334"/>
      <c r="AK22" s="196"/>
      <c r="AL22" s="194"/>
      <c r="AM22" s="194"/>
      <c r="AN22" s="194"/>
      <c r="AO22" s="194"/>
      <c r="AP22" s="194"/>
      <c r="AQ22" s="194"/>
      <c r="AR22" s="194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P22" s="2"/>
    </row>
    <row r="23" spans="1:70" ht="36.75" customHeight="1" x14ac:dyDescent="0.25">
      <c r="A23" s="2"/>
      <c r="B23" s="110" t="s">
        <v>15</v>
      </c>
      <c r="C23" s="134"/>
      <c r="D23" s="107"/>
      <c r="E23" s="109" t="str">
        <f t="shared" si="0"/>
        <v/>
      </c>
      <c r="F23" s="108" t="s">
        <v>15</v>
      </c>
      <c r="G23" s="134"/>
      <c r="H23" s="127" t="s">
        <v>15</v>
      </c>
      <c r="I23" s="125"/>
      <c r="J23" s="133"/>
      <c r="K23" s="66"/>
      <c r="L23" s="203">
        <f t="shared" si="1"/>
        <v>0</v>
      </c>
      <c r="M23" s="107"/>
      <c r="N23" s="107"/>
      <c r="O23" s="334"/>
      <c r="P23" s="125"/>
      <c r="Q23" s="133"/>
      <c r="R23" s="66"/>
      <c r="S23" s="203">
        <f t="shared" si="2"/>
        <v>0</v>
      </c>
      <c r="T23" s="107"/>
      <c r="U23" s="107"/>
      <c r="V23" s="126"/>
      <c r="W23" s="125"/>
      <c r="X23" s="133"/>
      <c r="Y23" s="66"/>
      <c r="Z23" s="203">
        <f t="shared" si="3"/>
        <v>0</v>
      </c>
      <c r="AA23" s="107"/>
      <c r="AB23" s="107"/>
      <c r="AC23" s="334"/>
      <c r="AD23" s="125"/>
      <c r="AE23" s="133"/>
      <c r="AF23" s="66"/>
      <c r="AG23" s="203">
        <f t="shared" si="4"/>
        <v>0</v>
      </c>
      <c r="AH23" s="107"/>
      <c r="AI23" s="107"/>
      <c r="AJ23" s="334"/>
      <c r="AK23" s="196"/>
      <c r="AL23" s="194"/>
      <c r="AM23" s="194"/>
      <c r="AN23" s="194"/>
      <c r="AO23" s="194"/>
      <c r="AP23" s="194"/>
      <c r="AQ23" s="194"/>
      <c r="AR23" s="194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P23" s="2"/>
    </row>
    <row r="24" spans="1:70" ht="36.75" customHeight="1" x14ac:dyDescent="0.25">
      <c r="A24" s="2"/>
      <c r="B24" s="110" t="s">
        <v>15</v>
      </c>
      <c r="C24" s="134"/>
      <c r="D24" s="107"/>
      <c r="E24" s="109" t="str">
        <f t="shared" si="0"/>
        <v/>
      </c>
      <c r="F24" s="108" t="s">
        <v>15</v>
      </c>
      <c r="G24" s="134"/>
      <c r="H24" s="127" t="s">
        <v>15</v>
      </c>
      <c r="I24" s="125"/>
      <c r="J24" s="133"/>
      <c r="K24" s="66"/>
      <c r="L24" s="203">
        <f t="shared" si="1"/>
        <v>0</v>
      </c>
      <c r="M24" s="107"/>
      <c r="N24" s="107"/>
      <c r="O24" s="334"/>
      <c r="P24" s="125"/>
      <c r="Q24" s="133"/>
      <c r="R24" s="66"/>
      <c r="S24" s="203">
        <f t="shared" si="2"/>
        <v>0</v>
      </c>
      <c r="T24" s="107"/>
      <c r="U24" s="107"/>
      <c r="V24" s="126"/>
      <c r="W24" s="125"/>
      <c r="X24" s="133"/>
      <c r="Y24" s="66"/>
      <c r="Z24" s="203">
        <f t="shared" si="3"/>
        <v>0</v>
      </c>
      <c r="AA24" s="107"/>
      <c r="AB24" s="107"/>
      <c r="AC24" s="334"/>
      <c r="AD24" s="125"/>
      <c r="AE24" s="133"/>
      <c r="AF24" s="66"/>
      <c r="AG24" s="203">
        <f t="shared" si="4"/>
        <v>0</v>
      </c>
      <c r="AH24" s="107"/>
      <c r="AI24" s="107"/>
      <c r="AJ24" s="334"/>
      <c r="AK24" s="196"/>
      <c r="AL24" s="194"/>
      <c r="AM24" s="194"/>
      <c r="AN24" s="194"/>
      <c r="AO24" s="194"/>
      <c r="AP24" s="194"/>
      <c r="AQ24" s="194"/>
      <c r="AR24" s="194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P24" s="2"/>
    </row>
    <row r="25" spans="1:70" ht="36.75" customHeight="1" x14ac:dyDescent="0.25">
      <c r="A25" s="2"/>
      <c r="B25" s="110" t="s">
        <v>15</v>
      </c>
      <c r="C25" s="134"/>
      <c r="D25" s="107"/>
      <c r="E25" s="109" t="str">
        <f t="shared" si="0"/>
        <v/>
      </c>
      <c r="F25" s="108" t="s">
        <v>15</v>
      </c>
      <c r="G25" s="134"/>
      <c r="H25" s="127" t="s">
        <v>15</v>
      </c>
      <c r="I25" s="125"/>
      <c r="J25" s="133"/>
      <c r="K25" s="66"/>
      <c r="L25" s="203">
        <f t="shared" si="1"/>
        <v>0</v>
      </c>
      <c r="M25" s="107"/>
      <c r="N25" s="107"/>
      <c r="O25" s="334"/>
      <c r="P25" s="125"/>
      <c r="Q25" s="133"/>
      <c r="R25" s="66"/>
      <c r="S25" s="203">
        <f t="shared" si="2"/>
        <v>0</v>
      </c>
      <c r="T25" s="107"/>
      <c r="U25" s="107"/>
      <c r="V25" s="126"/>
      <c r="W25" s="125"/>
      <c r="X25" s="133"/>
      <c r="Y25" s="66"/>
      <c r="Z25" s="203">
        <f t="shared" si="3"/>
        <v>0</v>
      </c>
      <c r="AA25" s="107"/>
      <c r="AB25" s="107"/>
      <c r="AC25" s="334"/>
      <c r="AD25" s="125"/>
      <c r="AE25" s="133"/>
      <c r="AF25" s="66"/>
      <c r="AG25" s="203">
        <f t="shared" si="4"/>
        <v>0</v>
      </c>
      <c r="AH25" s="107"/>
      <c r="AI25" s="107"/>
      <c r="AJ25" s="334"/>
      <c r="AK25" s="196"/>
      <c r="AL25" s="194"/>
      <c r="AM25" s="194"/>
      <c r="AN25" s="194"/>
      <c r="AO25" s="194"/>
      <c r="AP25" s="194"/>
      <c r="AQ25" s="194"/>
      <c r="AR25" s="194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P25" s="2"/>
    </row>
    <row r="26" spans="1:70" ht="36.75" customHeight="1" x14ac:dyDescent="0.25">
      <c r="A26" s="2"/>
      <c r="B26" s="110" t="s">
        <v>15</v>
      </c>
      <c r="C26" s="134"/>
      <c r="D26" s="107"/>
      <c r="E26" s="109" t="str">
        <f t="shared" si="0"/>
        <v/>
      </c>
      <c r="F26" s="108" t="s">
        <v>15</v>
      </c>
      <c r="G26" s="134"/>
      <c r="H26" s="127" t="s">
        <v>15</v>
      </c>
      <c r="I26" s="125"/>
      <c r="J26" s="133"/>
      <c r="K26" s="66"/>
      <c r="L26" s="203">
        <f t="shared" si="1"/>
        <v>0</v>
      </c>
      <c r="M26" s="107"/>
      <c r="N26" s="107"/>
      <c r="O26" s="334"/>
      <c r="P26" s="125"/>
      <c r="Q26" s="133"/>
      <c r="R26" s="66"/>
      <c r="S26" s="203">
        <f t="shared" si="2"/>
        <v>0</v>
      </c>
      <c r="T26" s="107"/>
      <c r="U26" s="107"/>
      <c r="V26" s="126"/>
      <c r="W26" s="125"/>
      <c r="X26" s="133"/>
      <c r="Y26" s="66"/>
      <c r="Z26" s="203">
        <f t="shared" si="3"/>
        <v>0</v>
      </c>
      <c r="AA26" s="107"/>
      <c r="AB26" s="107"/>
      <c r="AC26" s="334"/>
      <c r="AD26" s="125"/>
      <c r="AE26" s="133"/>
      <c r="AF26" s="66"/>
      <c r="AG26" s="203">
        <f t="shared" si="4"/>
        <v>0</v>
      </c>
      <c r="AH26" s="107"/>
      <c r="AI26" s="107"/>
      <c r="AJ26" s="334"/>
      <c r="AK26" s="196"/>
      <c r="AL26" s="194"/>
      <c r="AM26" s="194"/>
      <c r="AN26" s="194"/>
      <c r="AO26" s="194"/>
      <c r="AP26" s="194"/>
      <c r="AQ26" s="194"/>
      <c r="AR26" s="194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P26" s="2"/>
    </row>
    <row r="27" spans="1:70" ht="36.75" customHeight="1" x14ac:dyDescent="0.25">
      <c r="A27" s="2"/>
      <c r="B27" s="110" t="s">
        <v>15</v>
      </c>
      <c r="C27" s="134"/>
      <c r="D27" s="107"/>
      <c r="E27" s="109" t="str">
        <f t="shared" si="0"/>
        <v/>
      </c>
      <c r="F27" s="108" t="s">
        <v>15</v>
      </c>
      <c r="G27" s="134"/>
      <c r="H27" s="127" t="s">
        <v>15</v>
      </c>
      <c r="I27" s="125"/>
      <c r="J27" s="133"/>
      <c r="K27" s="66"/>
      <c r="L27" s="203">
        <f t="shared" si="1"/>
        <v>0</v>
      </c>
      <c r="M27" s="107"/>
      <c r="N27" s="107"/>
      <c r="O27" s="334"/>
      <c r="P27" s="125"/>
      <c r="Q27" s="133"/>
      <c r="R27" s="66"/>
      <c r="S27" s="203">
        <f t="shared" si="2"/>
        <v>0</v>
      </c>
      <c r="T27" s="107"/>
      <c r="U27" s="107"/>
      <c r="V27" s="126"/>
      <c r="W27" s="125"/>
      <c r="X27" s="133"/>
      <c r="Y27" s="66"/>
      <c r="Z27" s="203">
        <f t="shared" si="3"/>
        <v>0</v>
      </c>
      <c r="AA27" s="107"/>
      <c r="AB27" s="107"/>
      <c r="AC27" s="334"/>
      <c r="AD27" s="125"/>
      <c r="AE27" s="133"/>
      <c r="AF27" s="66"/>
      <c r="AG27" s="203">
        <f t="shared" si="4"/>
        <v>0</v>
      </c>
      <c r="AH27" s="107"/>
      <c r="AI27" s="107"/>
      <c r="AJ27" s="334"/>
      <c r="AK27" s="196"/>
      <c r="AL27" s="194"/>
      <c r="AM27" s="194"/>
      <c r="AN27" s="194"/>
      <c r="AO27" s="194"/>
      <c r="AP27" s="194"/>
      <c r="AQ27" s="194"/>
      <c r="AR27" s="194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P27" s="2"/>
    </row>
    <row r="28" spans="1:70" ht="36.75" customHeight="1" x14ac:dyDescent="0.25">
      <c r="A28" s="2"/>
      <c r="B28" s="110" t="s">
        <v>15</v>
      </c>
      <c r="C28" s="134"/>
      <c r="D28" s="107"/>
      <c r="E28" s="109" t="str">
        <f t="shared" si="0"/>
        <v/>
      </c>
      <c r="F28" s="108" t="s">
        <v>15</v>
      </c>
      <c r="G28" s="134"/>
      <c r="H28" s="127" t="s">
        <v>15</v>
      </c>
      <c r="I28" s="125"/>
      <c r="J28" s="133"/>
      <c r="K28" s="66"/>
      <c r="L28" s="203">
        <f t="shared" si="1"/>
        <v>0</v>
      </c>
      <c r="M28" s="107"/>
      <c r="N28" s="107"/>
      <c r="O28" s="334"/>
      <c r="P28" s="125"/>
      <c r="Q28" s="133"/>
      <c r="R28" s="66"/>
      <c r="S28" s="203">
        <f t="shared" si="2"/>
        <v>0</v>
      </c>
      <c r="T28" s="107"/>
      <c r="U28" s="107"/>
      <c r="V28" s="126"/>
      <c r="W28" s="125"/>
      <c r="X28" s="133"/>
      <c r="Y28" s="66"/>
      <c r="Z28" s="203">
        <f t="shared" si="3"/>
        <v>0</v>
      </c>
      <c r="AA28" s="107"/>
      <c r="AB28" s="107"/>
      <c r="AC28" s="334"/>
      <c r="AD28" s="125"/>
      <c r="AE28" s="133"/>
      <c r="AF28" s="66"/>
      <c r="AG28" s="203">
        <f t="shared" si="4"/>
        <v>0</v>
      </c>
      <c r="AH28" s="107"/>
      <c r="AI28" s="107"/>
      <c r="AJ28" s="334"/>
      <c r="AK28" s="196"/>
      <c r="AL28" s="194"/>
      <c r="AM28" s="194"/>
      <c r="AN28" s="194"/>
      <c r="AO28" s="194"/>
      <c r="AP28" s="194"/>
      <c r="AQ28" s="194"/>
      <c r="AR28" s="194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</row>
    <row r="29" spans="1:70" ht="36.75" customHeight="1" x14ac:dyDescent="0.25">
      <c r="A29" s="2"/>
      <c r="B29" s="110" t="s">
        <v>15</v>
      </c>
      <c r="C29" s="134"/>
      <c r="D29" s="107"/>
      <c r="E29" s="109" t="str">
        <f t="shared" si="0"/>
        <v/>
      </c>
      <c r="F29" s="108" t="s">
        <v>15</v>
      </c>
      <c r="G29" s="134"/>
      <c r="H29" s="127" t="s">
        <v>15</v>
      </c>
      <c r="I29" s="125"/>
      <c r="J29" s="133"/>
      <c r="K29" s="66"/>
      <c r="L29" s="203">
        <f t="shared" si="1"/>
        <v>0</v>
      </c>
      <c r="M29" s="107"/>
      <c r="N29" s="107"/>
      <c r="O29" s="334"/>
      <c r="P29" s="125"/>
      <c r="Q29" s="133"/>
      <c r="R29" s="66"/>
      <c r="S29" s="203">
        <f t="shared" si="2"/>
        <v>0</v>
      </c>
      <c r="T29" s="107"/>
      <c r="U29" s="107"/>
      <c r="V29" s="126"/>
      <c r="W29" s="125"/>
      <c r="X29" s="133"/>
      <c r="Y29" s="66"/>
      <c r="Z29" s="203">
        <f t="shared" si="3"/>
        <v>0</v>
      </c>
      <c r="AA29" s="107"/>
      <c r="AB29" s="107"/>
      <c r="AC29" s="334"/>
      <c r="AD29" s="125"/>
      <c r="AE29" s="133"/>
      <c r="AF29" s="66"/>
      <c r="AG29" s="203">
        <f t="shared" si="4"/>
        <v>0</v>
      </c>
      <c r="AH29" s="107"/>
      <c r="AI29" s="107"/>
      <c r="AJ29" s="334"/>
      <c r="AK29" s="196"/>
      <c r="AL29" s="194"/>
      <c r="AM29" s="194"/>
      <c r="AN29" s="194"/>
      <c r="AO29" s="194"/>
      <c r="AP29" s="194"/>
      <c r="AQ29" s="194"/>
      <c r="AR29" s="194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</row>
    <row r="30" spans="1:70" ht="36.75" customHeight="1" x14ac:dyDescent="0.25">
      <c r="A30" s="2"/>
      <c r="B30" s="110" t="s">
        <v>15</v>
      </c>
      <c r="C30" s="134"/>
      <c r="D30" s="107"/>
      <c r="E30" s="109" t="str">
        <f t="shared" si="0"/>
        <v/>
      </c>
      <c r="F30" s="108" t="s">
        <v>15</v>
      </c>
      <c r="G30" s="134"/>
      <c r="H30" s="127" t="s">
        <v>15</v>
      </c>
      <c r="I30" s="125"/>
      <c r="J30" s="133"/>
      <c r="K30" s="66"/>
      <c r="L30" s="203">
        <f t="shared" si="1"/>
        <v>0</v>
      </c>
      <c r="M30" s="107"/>
      <c r="N30" s="107"/>
      <c r="O30" s="334"/>
      <c r="P30" s="125"/>
      <c r="Q30" s="133"/>
      <c r="R30" s="66"/>
      <c r="S30" s="203">
        <f t="shared" si="2"/>
        <v>0</v>
      </c>
      <c r="T30" s="107"/>
      <c r="U30" s="107"/>
      <c r="V30" s="126"/>
      <c r="W30" s="125"/>
      <c r="X30" s="133"/>
      <c r="Y30" s="66"/>
      <c r="Z30" s="203">
        <f t="shared" si="3"/>
        <v>0</v>
      </c>
      <c r="AA30" s="107"/>
      <c r="AB30" s="107"/>
      <c r="AC30" s="334"/>
      <c r="AD30" s="125"/>
      <c r="AE30" s="133"/>
      <c r="AF30" s="66"/>
      <c r="AG30" s="203">
        <f t="shared" si="4"/>
        <v>0</v>
      </c>
      <c r="AH30" s="107"/>
      <c r="AI30" s="107"/>
      <c r="AJ30" s="334"/>
      <c r="AK30" s="196"/>
      <c r="AL30" s="194"/>
      <c r="AM30" s="194"/>
      <c r="AN30" s="194"/>
      <c r="AO30" s="194"/>
      <c r="AP30" s="194"/>
      <c r="AQ30" s="194"/>
      <c r="AR30" s="194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</row>
    <row r="31" spans="1:70" ht="36.75" customHeight="1" x14ac:dyDescent="0.25">
      <c r="A31" s="2"/>
      <c r="B31" s="110" t="s">
        <v>15</v>
      </c>
      <c r="C31" s="134"/>
      <c r="D31" s="107"/>
      <c r="E31" s="109" t="str">
        <f t="shared" si="0"/>
        <v/>
      </c>
      <c r="F31" s="108" t="s">
        <v>15</v>
      </c>
      <c r="G31" s="134"/>
      <c r="H31" s="127" t="s">
        <v>15</v>
      </c>
      <c r="I31" s="125"/>
      <c r="J31" s="133"/>
      <c r="K31" s="66"/>
      <c r="L31" s="203">
        <f t="shared" si="1"/>
        <v>0</v>
      </c>
      <c r="M31" s="107"/>
      <c r="N31" s="107"/>
      <c r="O31" s="334"/>
      <c r="P31" s="125"/>
      <c r="Q31" s="133"/>
      <c r="R31" s="66"/>
      <c r="S31" s="203">
        <f t="shared" si="2"/>
        <v>0</v>
      </c>
      <c r="T31" s="107"/>
      <c r="U31" s="107"/>
      <c r="V31" s="126"/>
      <c r="W31" s="125"/>
      <c r="X31" s="133"/>
      <c r="Y31" s="66"/>
      <c r="Z31" s="203">
        <f t="shared" si="3"/>
        <v>0</v>
      </c>
      <c r="AA31" s="107"/>
      <c r="AB31" s="107"/>
      <c r="AC31" s="334"/>
      <c r="AD31" s="125"/>
      <c r="AE31" s="133"/>
      <c r="AF31" s="66"/>
      <c r="AG31" s="203">
        <f t="shared" si="4"/>
        <v>0</v>
      </c>
      <c r="AH31" s="107"/>
      <c r="AI31" s="107"/>
      <c r="AJ31" s="334"/>
      <c r="AK31" s="196"/>
      <c r="AL31" s="194"/>
      <c r="AM31" s="194"/>
      <c r="AN31" s="194"/>
      <c r="AO31" s="194"/>
      <c r="AP31" s="194"/>
      <c r="AQ31" s="194"/>
      <c r="AR31" s="194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</row>
    <row r="32" spans="1:70" ht="36.75" customHeight="1" x14ac:dyDescent="0.25">
      <c r="A32" s="2"/>
      <c r="B32" s="110" t="s">
        <v>15</v>
      </c>
      <c r="C32" s="134"/>
      <c r="D32" s="107"/>
      <c r="E32" s="109" t="str">
        <f t="shared" si="0"/>
        <v/>
      </c>
      <c r="F32" s="108" t="s">
        <v>15</v>
      </c>
      <c r="G32" s="134"/>
      <c r="H32" s="127" t="s">
        <v>15</v>
      </c>
      <c r="I32" s="125"/>
      <c r="J32" s="133"/>
      <c r="K32" s="66"/>
      <c r="L32" s="203">
        <f t="shared" si="1"/>
        <v>0</v>
      </c>
      <c r="M32" s="107"/>
      <c r="N32" s="107"/>
      <c r="O32" s="334"/>
      <c r="P32" s="125"/>
      <c r="Q32" s="133"/>
      <c r="R32" s="66"/>
      <c r="S32" s="203">
        <f t="shared" si="2"/>
        <v>0</v>
      </c>
      <c r="T32" s="107"/>
      <c r="U32" s="107"/>
      <c r="V32" s="126"/>
      <c r="W32" s="125"/>
      <c r="X32" s="133"/>
      <c r="Y32" s="66"/>
      <c r="Z32" s="203">
        <f t="shared" si="3"/>
        <v>0</v>
      </c>
      <c r="AA32" s="107"/>
      <c r="AB32" s="107"/>
      <c r="AC32" s="334"/>
      <c r="AD32" s="125"/>
      <c r="AE32" s="133"/>
      <c r="AF32" s="66"/>
      <c r="AG32" s="203">
        <f t="shared" si="4"/>
        <v>0</v>
      </c>
      <c r="AH32" s="107"/>
      <c r="AI32" s="107"/>
      <c r="AJ32" s="334"/>
      <c r="AK32" s="196"/>
      <c r="AL32" s="194"/>
      <c r="AM32" s="194"/>
      <c r="AN32" s="194"/>
      <c r="AO32" s="194"/>
      <c r="AP32" s="194"/>
      <c r="AQ32" s="194"/>
      <c r="AR32" s="194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1:70" customFormat="1" ht="36.75" customHeight="1" x14ac:dyDescent="0.25">
      <c r="A33" s="176"/>
      <c r="B33" s="110" t="s">
        <v>15</v>
      </c>
      <c r="C33" s="134"/>
      <c r="D33" s="107"/>
      <c r="E33" s="109" t="str">
        <f t="shared" si="0"/>
        <v/>
      </c>
      <c r="F33" s="108" t="s">
        <v>15</v>
      </c>
      <c r="G33" s="134"/>
      <c r="H33" s="127" t="s">
        <v>15</v>
      </c>
      <c r="I33" s="125"/>
      <c r="J33" s="133"/>
      <c r="K33" s="66"/>
      <c r="L33" s="203">
        <f t="shared" si="1"/>
        <v>0</v>
      </c>
      <c r="M33" s="107"/>
      <c r="N33" s="107"/>
      <c r="O33" s="334"/>
      <c r="P33" s="125"/>
      <c r="Q33" s="133"/>
      <c r="R33" s="66"/>
      <c r="S33" s="203">
        <f t="shared" si="2"/>
        <v>0</v>
      </c>
      <c r="T33" s="107"/>
      <c r="U33" s="107"/>
      <c r="V33" s="126"/>
      <c r="W33" s="125"/>
      <c r="X33" s="133"/>
      <c r="Y33" s="66"/>
      <c r="Z33" s="203">
        <f t="shared" si="3"/>
        <v>0</v>
      </c>
      <c r="AA33" s="107"/>
      <c r="AB33" s="107"/>
      <c r="AC33" s="334"/>
      <c r="AD33" s="125"/>
      <c r="AE33" s="133"/>
      <c r="AF33" s="66"/>
      <c r="AG33" s="203">
        <f t="shared" si="4"/>
        <v>0</v>
      </c>
      <c r="AH33" s="107"/>
      <c r="AI33" s="107"/>
      <c r="AJ33" s="334"/>
      <c r="AK33" s="196"/>
      <c r="AL33" s="194"/>
      <c r="AM33" s="194"/>
      <c r="AN33" s="194"/>
      <c r="AO33" s="194"/>
      <c r="AP33" s="194"/>
      <c r="AQ33" s="194"/>
      <c r="AR33" s="194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1:70" ht="36.75" customHeight="1" x14ac:dyDescent="0.25">
      <c r="B34" s="110" t="s">
        <v>15</v>
      </c>
      <c r="C34" s="134"/>
      <c r="D34" s="107"/>
      <c r="E34" s="109" t="str">
        <f t="shared" si="0"/>
        <v/>
      </c>
      <c r="F34" s="108" t="s">
        <v>15</v>
      </c>
      <c r="G34" s="134"/>
      <c r="H34" s="127" t="s">
        <v>15</v>
      </c>
      <c r="I34" s="125"/>
      <c r="J34" s="133"/>
      <c r="K34" s="66"/>
      <c r="L34" s="203">
        <f t="shared" si="1"/>
        <v>0</v>
      </c>
      <c r="M34" s="107"/>
      <c r="N34" s="107"/>
      <c r="O34" s="334"/>
      <c r="P34" s="125"/>
      <c r="Q34" s="133"/>
      <c r="R34" s="66"/>
      <c r="S34" s="203">
        <f t="shared" si="2"/>
        <v>0</v>
      </c>
      <c r="T34" s="107"/>
      <c r="U34" s="107"/>
      <c r="V34" s="126"/>
      <c r="W34" s="125"/>
      <c r="X34" s="133"/>
      <c r="Y34" s="66"/>
      <c r="Z34" s="203">
        <f t="shared" si="3"/>
        <v>0</v>
      </c>
      <c r="AA34" s="107"/>
      <c r="AB34" s="107"/>
      <c r="AC34" s="334"/>
      <c r="AD34" s="125"/>
      <c r="AE34" s="133"/>
      <c r="AF34" s="66"/>
      <c r="AG34" s="203">
        <f t="shared" si="4"/>
        <v>0</v>
      </c>
      <c r="AH34" s="107"/>
      <c r="AI34" s="107"/>
      <c r="AJ34" s="334"/>
      <c r="AK34" s="196"/>
      <c r="AL34" s="194"/>
      <c r="AM34" s="194"/>
      <c r="AN34" s="194"/>
      <c r="AO34" s="194"/>
      <c r="AP34" s="194"/>
      <c r="AQ34" s="194"/>
      <c r="AR34" s="194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1:70" ht="36.75" customHeight="1" x14ac:dyDescent="0.25">
      <c r="B35" s="110" t="s">
        <v>15</v>
      </c>
      <c r="C35" s="134"/>
      <c r="D35" s="107"/>
      <c r="E35" s="109" t="str">
        <f t="shared" si="0"/>
        <v/>
      </c>
      <c r="F35" s="108" t="s">
        <v>15</v>
      </c>
      <c r="G35" s="134"/>
      <c r="H35" s="127" t="s">
        <v>15</v>
      </c>
      <c r="I35" s="125"/>
      <c r="J35" s="133"/>
      <c r="K35" s="66"/>
      <c r="L35" s="203">
        <f t="shared" si="1"/>
        <v>0</v>
      </c>
      <c r="M35" s="107"/>
      <c r="N35" s="107"/>
      <c r="O35" s="334"/>
      <c r="P35" s="125"/>
      <c r="Q35" s="133"/>
      <c r="R35" s="66"/>
      <c r="S35" s="203">
        <f t="shared" si="2"/>
        <v>0</v>
      </c>
      <c r="T35" s="107"/>
      <c r="U35" s="107"/>
      <c r="V35" s="126"/>
      <c r="W35" s="125"/>
      <c r="X35" s="133"/>
      <c r="Y35" s="66"/>
      <c r="Z35" s="203">
        <f t="shared" si="3"/>
        <v>0</v>
      </c>
      <c r="AA35" s="107"/>
      <c r="AB35" s="107"/>
      <c r="AC35" s="334"/>
      <c r="AD35" s="125"/>
      <c r="AE35" s="133"/>
      <c r="AF35" s="66"/>
      <c r="AG35" s="203">
        <f t="shared" si="4"/>
        <v>0</v>
      </c>
      <c r="AH35" s="107"/>
      <c r="AI35" s="107"/>
      <c r="AJ35" s="334"/>
      <c r="AK35" s="196"/>
      <c r="AL35" s="194"/>
      <c r="AM35" s="194"/>
      <c r="AN35" s="194"/>
      <c r="AO35" s="194"/>
      <c r="AP35" s="194"/>
      <c r="AQ35" s="194"/>
      <c r="AR35" s="194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1:70" ht="36.75" customHeight="1" x14ac:dyDescent="0.25">
      <c r="B36" s="110" t="s">
        <v>15</v>
      </c>
      <c r="C36" s="134"/>
      <c r="D36" s="107"/>
      <c r="E36" s="109" t="str">
        <f t="shared" si="0"/>
        <v/>
      </c>
      <c r="F36" s="108" t="s">
        <v>15</v>
      </c>
      <c r="G36" s="134"/>
      <c r="H36" s="127" t="s">
        <v>15</v>
      </c>
      <c r="I36" s="125"/>
      <c r="J36" s="133"/>
      <c r="K36" s="66"/>
      <c r="L36" s="203">
        <f t="shared" si="1"/>
        <v>0</v>
      </c>
      <c r="M36" s="107"/>
      <c r="N36" s="107"/>
      <c r="O36" s="334"/>
      <c r="P36" s="125"/>
      <c r="Q36" s="133"/>
      <c r="R36" s="66"/>
      <c r="S36" s="203">
        <f t="shared" si="2"/>
        <v>0</v>
      </c>
      <c r="T36" s="107"/>
      <c r="U36" s="107"/>
      <c r="V36" s="126"/>
      <c r="W36" s="125"/>
      <c r="X36" s="133"/>
      <c r="Y36" s="66"/>
      <c r="Z36" s="203">
        <f t="shared" si="3"/>
        <v>0</v>
      </c>
      <c r="AA36" s="107"/>
      <c r="AB36" s="107"/>
      <c r="AC36" s="334"/>
      <c r="AD36" s="125"/>
      <c r="AE36" s="133"/>
      <c r="AF36" s="66"/>
      <c r="AG36" s="203">
        <f t="shared" si="4"/>
        <v>0</v>
      </c>
      <c r="AH36" s="107"/>
      <c r="AI36" s="107"/>
      <c r="AJ36" s="334"/>
      <c r="AK36" s="196"/>
      <c r="AL36" s="194"/>
      <c r="AM36" s="194"/>
      <c r="AN36" s="194"/>
      <c r="AO36" s="194"/>
      <c r="AP36" s="194"/>
      <c r="AQ36" s="194"/>
      <c r="AR36" s="194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1:70" ht="36.75" customHeight="1" x14ac:dyDescent="0.25">
      <c r="B37" s="110" t="s">
        <v>15</v>
      </c>
      <c r="C37" s="134"/>
      <c r="D37" s="107"/>
      <c r="E37" s="109" t="str">
        <f t="shared" si="0"/>
        <v/>
      </c>
      <c r="F37" s="108" t="s">
        <v>15</v>
      </c>
      <c r="G37" s="134"/>
      <c r="H37" s="127" t="s">
        <v>15</v>
      </c>
      <c r="I37" s="125"/>
      <c r="J37" s="133"/>
      <c r="K37" s="66"/>
      <c r="L37" s="203">
        <f t="shared" si="1"/>
        <v>0</v>
      </c>
      <c r="M37" s="107"/>
      <c r="N37" s="107"/>
      <c r="O37" s="334"/>
      <c r="P37" s="125"/>
      <c r="Q37" s="133"/>
      <c r="R37" s="66"/>
      <c r="S37" s="203">
        <f t="shared" si="2"/>
        <v>0</v>
      </c>
      <c r="T37" s="107"/>
      <c r="U37" s="107"/>
      <c r="V37" s="126"/>
      <c r="W37" s="125"/>
      <c r="X37" s="133"/>
      <c r="Y37" s="66"/>
      <c r="Z37" s="203">
        <f t="shared" si="3"/>
        <v>0</v>
      </c>
      <c r="AA37" s="107"/>
      <c r="AB37" s="107"/>
      <c r="AC37" s="334"/>
      <c r="AD37" s="125"/>
      <c r="AE37" s="133"/>
      <c r="AF37" s="66"/>
      <c r="AG37" s="203">
        <f t="shared" si="4"/>
        <v>0</v>
      </c>
      <c r="AH37" s="107"/>
      <c r="AI37" s="107"/>
      <c r="AJ37" s="334"/>
      <c r="AK37" s="196"/>
      <c r="AL37" s="194"/>
      <c r="AM37" s="194"/>
      <c r="AN37" s="194"/>
      <c r="AO37" s="194"/>
      <c r="AP37" s="194"/>
      <c r="AQ37" s="194"/>
      <c r="AR37" s="194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1:70" ht="36.75" customHeight="1" x14ac:dyDescent="0.25">
      <c r="B38" s="110" t="s">
        <v>15</v>
      </c>
      <c r="C38" s="134"/>
      <c r="D38" s="107"/>
      <c r="E38" s="109" t="str">
        <f t="shared" si="0"/>
        <v/>
      </c>
      <c r="F38" s="108" t="s">
        <v>15</v>
      </c>
      <c r="G38" s="134"/>
      <c r="H38" s="127" t="s">
        <v>15</v>
      </c>
      <c r="I38" s="125"/>
      <c r="J38" s="133"/>
      <c r="K38" s="66"/>
      <c r="L38" s="203">
        <f t="shared" si="1"/>
        <v>0</v>
      </c>
      <c r="M38" s="107"/>
      <c r="N38" s="107"/>
      <c r="O38" s="334"/>
      <c r="P38" s="125"/>
      <c r="Q38" s="133"/>
      <c r="R38" s="66"/>
      <c r="S38" s="203">
        <f t="shared" si="2"/>
        <v>0</v>
      </c>
      <c r="T38" s="107"/>
      <c r="U38" s="107"/>
      <c r="V38" s="126"/>
      <c r="W38" s="125"/>
      <c r="X38" s="133"/>
      <c r="Y38" s="66"/>
      <c r="Z38" s="203">
        <f t="shared" si="3"/>
        <v>0</v>
      </c>
      <c r="AA38" s="107"/>
      <c r="AB38" s="107"/>
      <c r="AC38" s="334"/>
      <c r="AD38" s="125"/>
      <c r="AE38" s="133"/>
      <c r="AF38" s="66"/>
      <c r="AG38" s="203">
        <f t="shared" si="4"/>
        <v>0</v>
      </c>
      <c r="AH38" s="107"/>
      <c r="AI38" s="107"/>
      <c r="AJ38" s="334"/>
      <c r="AK38" s="196"/>
      <c r="AL38" s="194"/>
      <c r="AM38" s="194"/>
      <c r="AN38" s="194"/>
      <c r="AO38" s="194"/>
      <c r="AP38" s="194"/>
      <c r="AQ38" s="194"/>
      <c r="AR38" s="194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1:70" ht="19.5" thickBot="1" x14ac:dyDescent="0.3">
      <c r="B39" s="204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6"/>
      <c r="AL39" s="194"/>
      <c r="AM39" s="194"/>
      <c r="AN39" s="194"/>
      <c r="AO39" s="194"/>
      <c r="AP39" s="194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</row>
    <row r="40" spans="1:70" ht="19.5" thickTop="1" x14ac:dyDescent="0.25">
      <c r="X40" s="194"/>
      <c r="Z40" s="194"/>
      <c r="AA40" s="194"/>
      <c r="AB40" s="194"/>
      <c r="AC40" s="194"/>
      <c r="AD40" s="194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70" ht="18.75" x14ac:dyDescent="0.25">
      <c r="X41" s="194"/>
      <c r="Z41" s="194"/>
      <c r="AA41" s="194"/>
      <c r="AB41" s="194"/>
      <c r="AC41" s="194"/>
      <c r="AD41" s="194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</sheetData>
  <sheetProtection algorithmName="SHA-512" hashValue="5xOH9B+hFiQvIQfIxHzN13xEKweGDlJbjnPFbM8lCRVQYJy+5SZ4XXgMi+vy+iio8OXpf+4eyAY4xb903vUQcQ==" saltValue="JC+yOUHFgYXaBiPMll/H7w==" spinCount="100000" sheet="1" objects="1" scenarios="1"/>
  <mergeCells count="17">
    <mergeCell ref="I13:O13"/>
    <mergeCell ref="P13:V13"/>
    <mergeCell ref="W13:AC13"/>
    <mergeCell ref="AD13:AJ13"/>
    <mergeCell ref="O11:V11"/>
    <mergeCell ref="G11:N11"/>
    <mergeCell ref="B6:F6"/>
    <mergeCell ref="B10:D10"/>
    <mergeCell ref="E10:F10"/>
    <mergeCell ref="B11:D11"/>
    <mergeCell ref="E11:F11"/>
    <mergeCell ref="B7:D7"/>
    <mergeCell ref="E7:F7"/>
    <mergeCell ref="B8:D8"/>
    <mergeCell ref="E8:F8"/>
    <mergeCell ref="B9:D9"/>
    <mergeCell ref="E9:F9"/>
  </mergeCells>
  <conditionalFormatting sqref="C16:C38">
    <cfRule type="expression" dxfId="55" priority="2">
      <formula>(B16&lt;&gt;"Outro")</formula>
    </cfRule>
  </conditionalFormatting>
  <conditionalFormatting sqref="G16:G38">
    <cfRule type="expression" dxfId="54" priority="1">
      <formula>(F16&lt;&gt;"Outro")</formula>
    </cfRule>
  </conditionalFormatting>
  <conditionalFormatting sqref="L16:L38">
    <cfRule type="expression" dxfId="53" priority="9">
      <formula>L16&gt;$D16</formula>
    </cfRule>
  </conditionalFormatting>
  <conditionalFormatting sqref="S16:S38">
    <cfRule type="expression" dxfId="52" priority="5">
      <formula>S16&gt;$D16</formula>
    </cfRule>
  </conditionalFormatting>
  <conditionalFormatting sqref="Z16:Z38">
    <cfRule type="expression" dxfId="51" priority="4">
      <formula>Z16&gt;$D16</formula>
    </cfRule>
  </conditionalFormatting>
  <conditionalFormatting sqref="AG16:AG38">
    <cfRule type="expression" dxfId="50" priority="3">
      <formula>AG16&gt;$D16</formula>
    </cfRule>
  </conditionalFormatting>
  <dataValidations count="5">
    <dataValidation type="whole" operator="notEqual" showDropDown="1" showInputMessage="1" showErrorMessage="1" errorTitle="Erro" error="Se o oxigénio de referência for 21 ou não especificado por favor não preencha este campo!" sqref="E10:F10" xr:uid="{00000000-0002-0000-0D00-000000000000}">
      <formula1>21</formula1>
    </dataValidation>
    <dataValidation type="list" allowBlank="1" showInputMessage="1" showErrorMessage="1" sqref="L5" xr:uid="{00000000-0002-0000-0D00-000001000000}">
      <formula1>"&lt;Selecionar&gt;,Sim,Não"</formula1>
    </dataValidation>
    <dataValidation type="list" allowBlank="1" showInputMessage="1" showErrorMessage="1" sqref="H16:H38" xr:uid="{00000000-0002-0000-0D00-000002000000}">
      <formula1>"&lt;Selecionar&gt;, Acreditado, Não acreditado"</formula1>
    </dataValidation>
    <dataValidation type="list" allowBlank="1" showInputMessage="1" showErrorMessage="1" sqref="E11:F11" xr:uid="{00000000-0002-0000-0D00-000003000000}">
      <formula1>"&lt;selecionar&gt;, Sim, Não"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 xr:uid="{00000000-0002-0000-0D00-000004000000}">
      <formula1>" -,&lt;LQ, &lt;Ld"</formula1>
    </dataValidation>
  </dataValidations>
  <hyperlinks>
    <hyperlink ref="B1" location="Atividade!A1" display="&lt; Voltar ao ínicio" xr:uid="{00000000-0004-0000-0D00-000000000000}"/>
  </hyperlinks>
  <pageMargins left="0.25" right="0.25" top="0.75" bottom="0.75" header="0.3" footer="0.3"/>
  <pageSetup paperSize="8" scale="2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D00-000005000000}">
          <x14:formula1>
            <xm:f>Suporte!$D$6:$D$10</xm:f>
          </x14:formula1>
          <xm:sqref>F16:F38</xm:sqref>
        </x14:dataValidation>
        <x14:dataValidation type="list" allowBlank="1" showInputMessage="1" showErrorMessage="1" xr:uid="{00000000-0002-0000-0D00-000006000000}">
          <x14:formula1>
            <xm:f>Suporte!$S$6:$S$155</xm:f>
          </x14:formula1>
          <xm:sqref>B16:B38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BR41"/>
  <sheetViews>
    <sheetView zoomScale="70" zoomScaleNormal="70" workbookViewId="0">
      <selection activeCell="B1" sqref="B1"/>
    </sheetView>
  </sheetViews>
  <sheetFormatPr defaultColWidth="9" defaultRowHeight="15" x14ac:dyDescent="0.25"/>
  <cols>
    <col min="1" max="1" width="3.25" style="5" customWidth="1"/>
    <col min="2" max="2" width="20.875" style="5" customWidth="1"/>
    <col min="3" max="3" width="13.25" style="5" customWidth="1"/>
    <col min="4" max="4" width="10.625" style="5" customWidth="1"/>
    <col min="5" max="7" width="12" style="5" customWidth="1"/>
    <col min="8" max="8" width="12.75" style="5" customWidth="1"/>
    <col min="9" max="36" width="11.875" style="5" customWidth="1"/>
    <col min="37" max="37" width="5.375" style="5" customWidth="1"/>
    <col min="38" max="38" width="14.125" style="5" customWidth="1"/>
    <col min="39" max="39" width="9" style="5"/>
    <col min="40" max="40" width="12.5" style="5" customWidth="1"/>
    <col min="41" max="41" width="13.375" style="5" customWidth="1"/>
    <col min="42" max="42" width="9" style="5"/>
    <col min="43" max="43" width="17.25" style="5" customWidth="1"/>
    <col min="44" max="44" width="11.375" style="5" customWidth="1"/>
    <col min="45" max="48" width="9" style="5"/>
    <col min="49" max="49" width="4.75" style="5" customWidth="1"/>
    <col min="50" max="16384" width="9" style="5"/>
  </cols>
  <sheetData>
    <row r="1" spans="1:44" customFormat="1" ht="15.75" thickBot="1" x14ac:dyDescent="0.3">
      <c r="B1" s="92" t="s">
        <v>11</v>
      </c>
    </row>
    <row r="2" spans="1:44" customFormat="1" ht="18" x14ac:dyDescent="0.25">
      <c r="A2" s="24"/>
      <c r="B2" s="41" t="s">
        <v>2428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40"/>
      <c r="W2" s="40"/>
      <c r="X2" s="40"/>
      <c r="Y2" s="40"/>
      <c r="Z2" s="40"/>
      <c r="AA2" s="40"/>
      <c r="AB2" s="5"/>
    </row>
    <row r="3" spans="1:44" customFormat="1" ht="18" x14ac:dyDescent="0.25">
      <c r="A3" s="176"/>
      <c r="B3" s="403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</row>
    <row r="4" spans="1:44" customFormat="1" ht="19.5" thickBot="1" x14ac:dyDescent="0.3">
      <c r="A4" s="176"/>
      <c r="B4" s="422" t="s">
        <v>2914</v>
      </c>
      <c r="C4" s="190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5"/>
    </row>
    <row r="5" spans="1:44" ht="15.75" thickTop="1" x14ac:dyDescent="0.25">
      <c r="A5" s="176"/>
      <c r="B5" s="34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2"/>
    </row>
    <row r="6" spans="1:44" ht="18" customHeight="1" x14ac:dyDescent="0.25">
      <c r="A6" s="2"/>
      <c r="B6" s="710" t="s">
        <v>2382</v>
      </c>
      <c r="C6" s="711"/>
      <c r="D6" s="711"/>
      <c r="E6" s="711"/>
      <c r="F6" s="71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K6" s="197"/>
    </row>
    <row r="7" spans="1:44" ht="18" customHeight="1" x14ac:dyDescent="0.25">
      <c r="A7" s="2"/>
      <c r="B7" s="708" t="s">
        <v>2383</v>
      </c>
      <c r="C7" s="709"/>
      <c r="D7" s="709"/>
      <c r="E7" s="609"/>
      <c r="F7" s="609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K7" s="197"/>
    </row>
    <row r="8" spans="1:44" ht="18" customHeight="1" x14ac:dyDescent="0.25">
      <c r="A8" s="2"/>
      <c r="B8" s="686" t="s">
        <v>2385</v>
      </c>
      <c r="C8" s="687"/>
      <c r="D8" s="688"/>
      <c r="E8" s="649"/>
      <c r="F8" s="651"/>
      <c r="G8" s="2"/>
      <c r="H8" s="13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K8" s="197"/>
    </row>
    <row r="9" spans="1:44" ht="18" customHeight="1" x14ac:dyDescent="0.25">
      <c r="A9" s="2"/>
      <c r="B9" s="708" t="s">
        <v>2384</v>
      </c>
      <c r="C9" s="709"/>
      <c r="D9" s="709"/>
      <c r="E9" s="609"/>
      <c r="F9" s="609"/>
      <c r="G9" s="2"/>
      <c r="H9" s="130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K9" s="197"/>
    </row>
    <row r="10" spans="1:44" ht="18" customHeight="1" x14ac:dyDescent="0.25">
      <c r="A10" s="2"/>
      <c r="B10" s="686" t="s">
        <v>2387</v>
      </c>
      <c r="C10" s="687"/>
      <c r="D10" s="688"/>
      <c r="E10" s="649"/>
      <c r="F10" s="651"/>
      <c r="G10" s="2"/>
      <c r="H10" s="13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K10" s="197"/>
    </row>
    <row r="11" spans="1:44" ht="18" customHeight="1" x14ac:dyDescent="0.25">
      <c r="A11" s="2"/>
      <c r="B11" s="686" t="s">
        <v>2386</v>
      </c>
      <c r="C11" s="687"/>
      <c r="D11" s="688"/>
      <c r="E11" s="649"/>
      <c r="F11" s="651"/>
      <c r="G11" s="713"/>
      <c r="H11" s="713"/>
      <c r="I11" s="713"/>
      <c r="J11" s="713"/>
      <c r="K11" s="713"/>
      <c r="L11" s="713"/>
      <c r="M11" s="713"/>
      <c r="N11" s="713"/>
      <c r="O11" s="714"/>
      <c r="P11" s="714"/>
      <c r="Q11" s="714"/>
      <c r="R11" s="714"/>
      <c r="S11" s="714"/>
      <c r="T11" s="714"/>
      <c r="U11" s="714"/>
      <c r="V11" s="714"/>
      <c r="W11" s="193"/>
      <c r="X11" s="193"/>
      <c r="Y11" s="193"/>
      <c r="Z11" s="193"/>
      <c r="AA11" s="193"/>
      <c r="AB11" s="193"/>
      <c r="AC11" s="2"/>
      <c r="AD11" s="2"/>
      <c r="AK11" s="197"/>
    </row>
    <row r="12" spans="1:44" ht="18.75" x14ac:dyDescent="0.25">
      <c r="A12" s="2"/>
      <c r="B12" s="195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194"/>
      <c r="AK12" s="197"/>
    </row>
    <row r="13" spans="1:44" ht="18.75" customHeight="1" x14ac:dyDescent="0.25">
      <c r="A13" s="2"/>
      <c r="B13" s="198"/>
      <c r="C13" s="2"/>
      <c r="D13" s="2"/>
      <c r="E13" s="2"/>
      <c r="F13" s="2"/>
      <c r="G13" s="2"/>
      <c r="H13" s="2"/>
      <c r="I13" s="702" t="s">
        <v>2584</v>
      </c>
      <c r="J13" s="703"/>
      <c r="K13" s="703"/>
      <c r="L13" s="703"/>
      <c r="M13" s="703"/>
      <c r="N13" s="703"/>
      <c r="O13" s="704"/>
      <c r="P13" s="702" t="s">
        <v>2585</v>
      </c>
      <c r="Q13" s="703"/>
      <c r="R13" s="703"/>
      <c r="S13" s="703"/>
      <c r="T13" s="703"/>
      <c r="U13" s="703"/>
      <c r="V13" s="704"/>
      <c r="W13" s="702" t="s">
        <v>2586</v>
      </c>
      <c r="X13" s="703"/>
      <c r="Y13" s="703"/>
      <c r="Z13" s="703"/>
      <c r="AA13" s="703"/>
      <c r="AB13" s="703"/>
      <c r="AC13" s="704"/>
      <c r="AD13" s="702" t="s">
        <v>2587</v>
      </c>
      <c r="AE13" s="703"/>
      <c r="AF13" s="703"/>
      <c r="AG13" s="703"/>
      <c r="AH13" s="703"/>
      <c r="AI13" s="703"/>
      <c r="AJ13" s="705"/>
      <c r="AK13" s="197"/>
      <c r="AL13" s="194"/>
      <c r="AM13" s="194"/>
      <c r="AN13" s="194"/>
    </row>
    <row r="14" spans="1:44" ht="40.5" customHeight="1" x14ac:dyDescent="0.25">
      <c r="A14" s="2"/>
      <c r="B14" s="199"/>
      <c r="C14" s="158"/>
      <c r="D14" s="158"/>
      <c r="E14" s="158"/>
      <c r="F14" s="158"/>
      <c r="G14" s="158"/>
      <c r="H14" s="158"/>
      <c r="I14" s="125"/>
      <c r="J14" s="107"/>
      <c r="K14" s="107"/>
      <c r="L14" s="107"/>
      <c r="M14" s="107"/>
      <c r="N14" s="107"/>
      <c r="O14" s="107"/>
      <c r="P14" s="125"/>
      <c r="Q14" s="107"/>
      <c r="R14" s="107"/>
      <c r="S14" s="107"/>
      <c r="T14" s="107"/>
      <c r="U14" s="107"/>
      <c r="V14" s="107"/>
      <c r="W14" s="125"/>
      <c r="X14" s="107"/>
      <c r="Y14" s="107"/>
      <c r="Z14" s="107"/>
      <c r="AA14" s="107"/>
      <c r="AB14" s="107"/>
      <c r="AC14" s="107"/>
      <c r="AD14" s="125"/>
      <c r="AE14" s="107"/>
      <c r="AF14" s="107"/>
      <c r="AG14" s="107"/>
      <c r="AH14" s="107"/>
      <c r="AI14" s="107"/>
      <c r="AJ14" s="126"/>
      <c r="AK14" s="196"/>
      <c r="AL14" s="194"/>
      <c r="AM14" s="194"/>
      <c r="AN14" s="194"/>
      <c r="AO14" s="194"/>
      <c r="AP14" s="194"/>
      <c r="AQ14" s="194"/>
      <c r="AR14" s="194"/>
    </row>
    <row r="15" spans="1:44" ht="107.25" customHeight="1" x14ac:dyDescent="0.25">
      <c r="A15" s="2"/>
      <c r="B15" s="208" t="s">
        <v>56</v>
      </c>
      <c r="C15" s="293" t="s">
        <v>2439</v>
      </c>
      <c r="D15" s="209" t="s">
        <v>2488</v>
      </c>
      <c r="E15" s="209" t="s">
        <v>2391</v>
      </c>
      <c r="F15" s="209" t="s">
        <v>57</v>
      </c>
      <c r="G15" s="292" t="s">
        <v>2502</v>
      </c>
      <c r="H15" s="292" t="s">
        <v>58</v>
      </c>
      <c r="I15" s="336" t="s">
        <v>2389</v>
      </c>
      <c r="J15" s="337" t="s">
        <v>2427</v>
      </c>
      <c r="K15" s="338" t="s">
        <v>292</v>
      </c>
      <c r="L15" s="338" t="s">
        <v>2390</v>
      </c>
      <c r="M15" s="339" t="s">
        <v>2583</v>
      </c>
      <c r="N15" s="339" t="s">
        <v>2388</v>
      </c>
      <c r="O15" s="340" t="s">
        <v>2503</v>
      </c>
      <c r="P15" s="202" t="s">
        <v>2389</v>
      </c>
      <c r="Q15" s="200" t="s">
        <v>2427</v>
      </c>
      <c r="R15" s="201" t="s">
        <v>292</v>
      </c>
      <c r="S15" s="201" t="s">
        <v>2390</v>
      </c>
      <c r="T15" s="339" t="s">
        <v>2583</v>
      </c>
      <c r="U15" s="339" t="s">
        <v>2388</v>
      </c>
      <c r="V15" s="340" t="s">
        <v>2503</v>
      </c>
      <c r="W15" s="202" t="s">
        <v>2389</v>
      </c>
      <c r="X15" s="200" t="s">
        <v>2427</v>
      </c>
      <c r="Y15" s="201" t="s">
        <v>292</v>
      </c>
      <c r="Z15" s="201" t="s">
        <v>2390</v>
      </c>
      <c r="AA15" s="339" t="s">
        <v>2583</v>
      </c>
      <c r="AB15" s="339" t="s">
        <v>2388</v>
      </c>
      <c r="AC15" s="340" t="s">
        <v>2503</v>
      </c>
      <c r="AD15" s="202" t="s">
        <v>2389</v>
      </c>
      <c r="AE15" s="200" t="s">
        <v>2427</v>
      </c>
      <c r="AF15" s="201" t="s">
        <v>292</v>
      </c>
      <c r="AG15" s="201" t="s">
        <v>2390</v>
      </c>
      <c r="AH15" s="339" t="s">
        <v>2583</v>
      </c>
      <c r="AI15" s="339" t="s">
        <v>2388</v>
      </c>
      <c r="AJ15" s="340" t="s">
        <v>2503</v>
      </c>
      <c r="AK15" s="196"/>
      <c r="AL15" s="194"/>
      <c r="AM15" s="194"/>
      <c r="AN15" s="194"/>
      <c r="AO15" s="194"/>
      <c r="AP15" s="194"/>
      <c r="AQ15" s="194"/>
      <c r="AR15" s="194"/>
    </row>
    <row r="16" spans="1:44" ht="36.75" customHeight="1" x14ac:dyDescent="0.25">
      <c r="A16" s="2"/>
      <c r="B16" s="110" t="s">
        <v>15</v>
      </c>
      <c r="C16" s="134"/>
      <c r="D16" s="107"/>
      <c r="E16" s="109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08" t="s">
        <v>15</v>
      </c>
      <c r="G16" s="134"/>
      <c r="H16" s="127" t="s">
        <v>15</v>
      </c>
      <c r="I16" s="125"/>
      <c r="J16" s="133"/>
      <c r="K16" s="66"/>
      <c r="L16" s="203">
        <f>I16*IF(K16=21,1,(IF(ISNUMBER($E$10),(21-$E$10)/(21-K16),1)))</f>
        <v>0</v>
      </c>
      <c r="M16" s="107"/>
      <c r="N16" s="107"/>
      <c r="O16" s="334"/>
      <c r="P16" s="125"/>
      <c r="Q16" s="133"/>
      <c r="R16" s="66"/>
      <c r="S16" s="203">
        <f>P16*IF(R16=21,1,(IF(ISNUMBER($E$10),(21-$E$10)/(21-R16),1)))</f>
        <v>0</v>
      </c>
      <c r="T16" s="107"/>
      <c r="U16" s="107"/>
      <c r="V16" s="334"/>
      <c r="W16" s="125"/>
      <c r="X16" s="133"/>
      <c r="Y16" s="66"/>
      <c r="Z16" s="203">
        <f>W16*IF(Y16=21,1,(IF(ISNUMBER($E$10),(21-$E$10)/(21-Y16),1)))</f>
        <v>0</v>
      </c>
      <c r="AA16" s="107"/>
      <c r="AB16" s="107"/>
      <c r="AC16" s="334"/>
      <c r="AD16" s="125"/>
      <c r="AE16" s="133"/>
      <c r="AF16" s="66"/>
      <c r="AG16" s="203">
        <f>AD16*IF(AF16=21,1,(IF(ISNUMBER($E$10),(21-$E$10)/(21-AF16),1)))</f>
        <v>0</v>
      </c>
      <c r="AH16" s="107"/>
      <c r="AI16" s="107"/>
      <c r="AJ16" s="334"/>
      <c r="AK16" s="196"/>
      <c r="AL16" s="194"/>
      <c r="AM16" s="194"/>
      <c r="AN16" s="194"/>
      <c r="AO16" s="194"/>
      <c r="AP16" s="194"/>
      <c r="AQ16" s="194"/>
      <c r="AR16" s="194"/>
    </row>
    <row r="17" spans="1:70" ht="36.75" customHeight="1" x14ac:dyDescent="0.25">
      <c r="A17" s="2"/>
      <c r="B17" s="110" t="s">
        <v>15</v>
      </c>
      <c r="C17" s="134"/>
      <c r="D17" s="107"/>
      <c r="E17" s="109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08" t="s">
        <v>15</v>
      </c>
      <c r="G17" s="134"/>
      <c r="H17" s="127" t="s">
        <v>15</v>
      </c>
      <c r="I17" s="125"/>
      <c r="J17" s="133"/>
      <c r="K17" s="66"/>
      <c r="L17" s="203">
        <f t="shared" ref="L17:L38" si="1">I17*IF(K17=21,1,(IF(ISNUMBER($E$10),(21-$E$10)/(21-K17),1)))</f>
        <v>0</v>
      </c>
      <c r="M17" s="107"/>
      <c r="N17" s="107"/>
      <c r="O17" s="335"/>
      <c r="P17" s="125"/>
      <c r="Q17" s="133"/>
      <c r="R17" s="66"/>
      <c r="S17" s="203">
        <f t="shared" ref="S17:S38" si="2">P17*IF(R17=21,1,(IF(ISNUMBER($E$10),(21-$E$10)/(21-R17),1)))</f>
        <v>0</v>
      </c>
      <c r="T17" s="107"/>
      <c r="U17" s="107"/>
      <c r="V17" s="126"/>
      <c r="W17" s="125"/>
      <c r="X17" s="133"/>
      <c r="Y17" s="66"/>
      <c r="Z17" s="203">
        <f t="shared" ref="Z17:Z38" si="3">W17*IF(Y17=21,1,(IF(ISNUMBER($E$10),(21-$E$10)/(21-Y17),1)))</f>
        <v>0</v>
      </c>
      <c r="AA17" s="107"/>
      <c r="AB17" s="107"/>
      <c r="AC17" s="334"/>
      <c r="AD17" s="125"/>
      <c r="AE17" s="133"/>
      <c r="AF17" s="66"/>
      <c r="AG17" s="203">
        <f t="shared" ref="AG17:AG38" si="4">AD17*IF(AF17=21,1,(IF(ISNUMBER($E$10),(21-$E$10)/(21-AF17),1)))</f>
        <v>0</v>
      </c>
      <c r="AH17" s="107"/>
      <c r="AI17" s="107"/>
      <c r="AJ17" s="334"/>
      <c r="AK17" s="196"/>
      <c r="AL17" s="194"/>
      <c r="AM17" s="194"/>
      <c r="AN17" s="194"/>
      <c r="AO17" s="194"/>
      <c r="AP17" s="194"/>
      <c r="AQ17" s="194"/>
      <c r="AR17" s="194"/>
      <c r="AS17" s="2"/>
      <c r="AT17" s="2"/>
    </row>
    <row r="18" spans="1:70" ht="36.75" customHeight="1" x14ac:dyDescent="0.25">
      <c r="A18" s="2"/>
      <c r="B18" s="110" t="s">
        <v>15</v>
      </c>
      <c r="C18" s="134"/>
      <c r="D18" s="107"/>
      <c r="E18" s="109" t="str">
        <f t="shared" si="0"/>
        <v/>
      </c>
      <c r="F18" s="108" t="s">
        <v>15</v>
      </c>
      <c r="G18" s="134"/>
      <c r="H18" s="127" t="s">
        <v>15</v>
      </c>
      <c r="I18" s="125"/>
      <c r="J18" s="133"/>
      <c r="K18" s="66"/>
      <c r="L18" s="203">
        <f t="shared" si="1"/>
        <v>0</v>
      </c>
      <c r="M18" s="107"/>
      <c r="N18" s="107"/>
      <c r="O18" s="334"/>
      <c r="P18" s="125"/>
      <c r="Q18" s="133"/>
      <c r="R18" s="66"/>
      <c r="S18" s="203">
        <f t="shared" si="2"/>
        <v>0</v>
      </c>
      <c r="T18" s="107"/>
      <c r="U18" s="107"/>
      <c r="V18" s="126"/>
      <c r="W18" s="125"/>
      <c r="X18" s="133"/>
      <c r="Y18" s="66"/>
      <c r="Z18" s="203">
        <f t="shared" si="3"/>
        <v>0</v>
      </c>
      <c r="AA18" s="107"/>
      <c r="AB18" s="107"/>
      <c r="AC18" s="334"/>
      <c r="AD18" s="125"/>
      <c r="AE18" s="133"/>
      <c r="AF18" s="66"/>
      <c r="AG18" s="203">
        <f t="shared" si="4"/>
        <v>0</v>
      </c>
      <c r="AH18" s="107"/>
      <c r="AI18" s="107"/>
      <c r="AJ18" s="334"/>
      <c r="AK18" s="196"/>
      <c r="AL18" s="194"/>
      <c r="AM18" s="194"/>
      <c r="AN18" s="194"/>
      <c r="AO18" s="194"/>
      <c r="AP18" s="194"/>
      <c r="AQ18" s="194"/>
      <c r="AR18" s="194"/>
      <c r="AS18" s="2"/>
      <c r="AT18" s="2"/>
    </row>
    <row r="19" spans="1:70" ht="36.75" customHeight="1" x14ac:dyDescent="0.25">
      <c r="A19" s="2"/>
      <c r="B19" s="110" t="s">
        <v>15</v>
      </c>
      <c r="C19" s="134"/>
      <c r="D19" s="107"/>
      <c r="E19" s="109" t="str">
        <f t="shared" si="0"/>
        <v/>
      </c>
      <c r="F19" s="108" t="s">
        <v>15</v>
      </c>
      <c r="G19" s="134"/>
      <c r="H19" s="127" t="s">
        <v>15</v>
      </c>
      <c r="I19" s="125"/>
      <c r="J19" s="133"/>
      <c r="K19" s="66"/>
      <c r="L19" s="203">
        <f t="shared" si="1"/>
        <v>0</v>
      </c>
      <c r="M19" s="107"/>
      <c r="N19" s="107"/>
      <c r="O19" s="334"/>
      <c r="P19" s="125"/>
      <c r="Q19" s="133"/>
      <c r="R19" s="66"/>
      <c r="S19" s="203">
        <f t="shared" si="2"/>
        <v>0</v>
      </c>
      <c r="T19" s="107"/>
      <c r="U19" s="107"/>
      <c r="V19" s="126"/>
      <c r="W19" s="125"/>
      <c r="X19" s="133"/>
      <c r="Y19" s="66"/>
      <c r="Z19" s="203">
        <f t="shared" si="3"/>
        <v>0</v>
      </c>
      <c r="AA19" s="107"/>
      <c r="AB19" s="107"/>
      <c r="AC19" s="334"/>
      <c r="AD19" s="125"/>
      <c r="AE19" s="133"/>
      <c r="AF19" s="66"/>
      <c r="AG19" s="203">
        <f t="shared" si="4"/>
        <v>0</v>
      </c>
      <c r="AH19" s="107"/>
      <c r="AI19" s="107"/>
      <c r="AJ19" s="334"/>
      <c r="AK19" s="196"/>
      <c r="AL19" s="194"/>
      <c r="AM19" s="194"/>
      <c r="AN19" s="194"/>
      <c r="AO19" s="194"/>
      <c r="AP19" s="194"/>
      <c r="AQ19" s="194"/>
      <c r="AR19" s="194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P19" s="2"/>
    </row>
    <row r="20" spans="1:70" ht="36.75" customHeight="1" x14ac:dyDescent="0.25">
      <c r="A20" s="2"/>
      <c r="B20" s="110" t="s">
        <v>15</v>
      </c>
      <c r="C20" s="134"/>
      <c r="D20" s="107"/>
      <c r="E20" s="109" t="str">
        <f t="shared" si="0"/>
        <v/>
      </c>
      <c r="F20" s="108" t="s">
        <v>15</v>
      </c>
      <c r="G20" s="134"/>
      <c r="H20" s="127" t="s">
        <v>15</v>
      </c>
      <c r="I20" s="125"/>
      <c r="J20" s="133"/>
      <c r="K20" s="66"/>
      <c r="L20" s="203">
        <f t="shared" si="1"/>
        <v>0</v>
      </c>
      <c r="M20" s="107"/>
      <c r="N20" s="107"/>
      <c r="O20" s="334"/>
      <c r="P20" s="125"/>
      <c r="Q20" s="133"/>
      <c r="R20" s="66"/>
      <c r="S20" s="203">
        <f t="shared" si="2"/>
        <v>0</v>
      </c>
      <c r="T20" s="107"/>
      <c r="U20" s="107"/>
      <c r="V20" s="126"/>
      <c r="W20" s="125"/>
      <c r="X20" s="133"/>
      <c r="Y20" s="66"/>
      <c r="Z20" s="203">
        <f t="shared" si="3"/>
        <v>0</v>
      </c>
      <c r="AA20" s="107"/>
      <c r="AB20" s="107"/>
      <c r="AC20" s="334"/>
      <c r="AD20" s="125"/>
      <c r="AE20" s="133"/>
      <c r="AF20" s="66"/>
      <c r="AG20" s="203">
        <f t="shared" si="4"/>
        <v>0</v>
      </c>
      <c r="AH20" s="107"/>
      <c r="AI20" s="107"/>
      <c r="AJ20" s="334"/>
      <c r="AK20" s="196"/>
      <c r="AL20" s="194"/>
      <c r="AM20" s="194"/>
      <c r="AN20" s="194"/>
      <c r="AO20" s="194"/>
      <c r="AP20" s="194"/>
      <c r="AQ20" s="194"/>
      <c r="AR20" s="194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P20" s="2"/>
    </row>
    <row r="21" spans="1:70" ht="36.75" customHeight="1" x14ac:dyDescent="0.25">
      <c r="A21" s="2"/>
      <c r="B21" s="110" t="s">
        <v>15</v>
      </c>
      <c r="C21" s="134"/>
      <c r="D21" s="107"/>
      <c r="E21" s="109" t="str">
        <f t="shared" si="0"/>
        <v/>
      </c>
      <c r="F21" s="108" t="s">
        <v>15</v>
      </c>
      <c r="G21" s="134"/>
      <c r="H21" s="127" t="s">
        <v>15</v>
      </c>
      <c r="I21" s="125"/>
      <c r="J21" s="133"/>
      <c r="K21" s="66"/>
      <c r="L21" s="203">
        <f t="shared" si="1"/>
        <v>0</v>
      </c>
      <c r="M21" s="107"/>
      <c r="N21" s="107"/>
      <c r="O21" s="334"/>
      <c r="P21" s="125"/>
      <c r="Q21" s="133"/>
      <c r="R21" s="66"/>
      <c r="S21" s="203">
        <f t="shared" si="2"/>
        <v>0</v>
      </c>
      <c r="T21" s="107"/>
      <c r="U21" s="107"/>
      <c r="V21" s="126"/>
      <c r="W21" s="125"/>
      <c r="X21" s="133"/>
      <c r="Y21" s="66"/>
      <c r="Z21" s="203">
        <f t="shared" si="3"/>
        <v>0</v>
      </c>
      <c r="AA21" s="107"/>
      <c r="AB21" s="107"/>
      <c r="AC21" s="334"/>
      <c r="AD21" s="125"/>
      <c r="AE21" s="133"/>
      <c r="AF21" s="66"/>
      <c r="AG21" s="203">
        <f t="shared" si="4"/>
        <v>0</v>
      </c>
      <c r="AH21" s="107"/>
      <c r="AI21" s="107"/>
      <c r="AJ21" s="334"/>
      <c r="AK21" s="196"/>
      <c r="AL21" s="194"/>
      <c r="AM21" s="194"/>
      <c r="AN21" s="194"/>
      <c r="AO21" s="194"/>
      <c r="AP21" s="194"/>
      <c r="AQ21" s="194"/>
      <c r="AR21" s="194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P21" s="2"/>
    </row>
    <row r="22" spans="1:70" ht="36.75" customHeight="1" x14ac:dyDescent="0.25">
      <c r="A22" s="2"/>
      <c r="B22" s="110" t="s">
        <v>15</v>
      </c>
      <c r="C22" s="134"/>
      <c r="D22" s="107"/>
      <c r="E22" s="109" t="str">
        <f t="shared" si="0"/>
        <v/>
      </c>
      <c r="F22" s="108" t="s">
        <v>15</v>
      </c>
      <c r="G22" s="134"/>
      <c r="H22" s="127" t="s">
        <v>15</v>
      </c>
      <c r="I22" s="125"/>
      <c r="J22" s="133"/>
      <c r="K22" s="66"/>
      <c r="L22" s="203">
        <f t="shared" si="1"/>
        <v>0</v>
      </c>
      <c r="M22" s="107"/>
      <c r="N22" s="107"/>
      <c r="O22" s="334"/>
      <c r="P22" s="125"/>
      <c r="Q22" s="133"/>
      <c r="R22" s="66"/>
      <c r="S22" s="203">
        <f t="shared" si="2"/>
        <v>0</v>
      </c>
      <c r="T22" s="107"/>
      <c r="U22" s="107"/>
      <c r="V22" s="126"/>
      <c r="W22" s="125"/>
      <c r="X22" s="133"/>
      <c r="Y22" s="66"/>
      <c r="Z22" s="203">
        <f t="shared" si="3"/>
        <v>0</v>
      </c>
      <c r="AA22" s="107"/>
      <c r="AB22" s="107"/>
      <c r="AC22" s="334"/>
      <c r="AD22" s="125"/>
      <c r="AE22" s="133"/>
      <c r="AF22" s="66"/>
      <c r="AG22" s="203">
        <f t="shared" si="4"/>
        <v>0</v>
      </c>
      <c r="AH22" s="107"/>
      <c r="AI22" s="107"/>
      <c r="AJ22" s="334"/>
      <c r="AK22" s="196"/>
      <c r="AL22" s="194"/>
      <c r="AM22" s="194"/>
      <c r="AN22" s="194"/>
      <c r="AO22" s="194"/>
      <c r="AP22" s="194"/>
      <c r="AQ22" s="194"/>
      <c r="AR22" s="194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P22" s="2"/>
    </row>
    <row r="23" spans="1:70" ht="36.75" customHeight="1" x14ac:dyDescent="0.25">
      <c r="A23" s="2"/>
      <c r="B23" s="110" t="s">
        <v>15</v>
      </c>
      <c r="C23" s="134"/>
      <c r="D23" s="107"/>
      <c r="E23" s="109" t="str">
        <f t="shared" si="0"/>
        <v/>
      </c>
      <c r="F23" s="108" t="s">
        <v>15</v>
      </c>
      <c r="G23" s="134"/>
      <c r="H23" s="127" t="s">
        <v>15</v>
      </c>
      <c r="I23" s="125"/>
      <c r="J23" s="133"/>
      <c r="K23" s="66"/>
      <c r="L23" s="203">
        <f t="shared" si="1"/>
        <v>0</v>
      </c>
      <c r="M23" s="107"/>
      <c r="N23" s="107"/>
      <c r="O23" s="334"/>
      <c r="P23" s="125"/>
      <c r="Q23" s="133"/>
      <c r="R23" s="66"/>
      <c r="S23" s="203">
        <f t="shared" si="2"/>
        <v>0</v>
      </c>
      <c r="T23" s="107"/>
      <c r="U23" s="107"/>
      <c r="V23" s="126"/>
      <c r="W23" s="125"/>
      <c r="X23" s="133"/>
      <c r="Y23" s="66"/>
      <c r="Z23" s="203">
        <f t="shared" si="3"/>
        <v>0</v>
      </c>
      <c r="AA23" s="107"/>
      <c r="AB23" s="107"/>
      <c r="AC23" s="334"/>
      <c r="AD23" s="125"/>
      <c r="AE23" s="133"/>
      <c r="AF23" s="66"/>
      <c r="AG23" s="203">
        <f t="shared" si="4"/>
        <v>0</v>
      </c>
      <c r="AH23" s="107"/>
      <c r="AI23" s="107"/>
      <c r="AJ23" s="334"/>
      <c r="AK23" s="196"/>
      <c r="AL23" s="194"/>
      <c r="AM23" s="194"/>
      <c r="AN23" s="194"/>
      <c r="AO23" s="194"/>
      <c r="AP23" s="194"/>
      <c r="AQ23" s="194"/>
      <c r="AR23" s="194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P23" s="2"/>
    </row>
    <row r="24" spans="1:70" ht="36.75" customHeight="1" x14ac:dyDescent="0.25">
      <c r="A24" s="2"/>
      <c r="B24" s="110" t="s">
        <v>15</v>
      </c>
      <c r="C24" s="134"/>
      <c r="D24" s="107"/>
      <c r="E24" s="109" t="str">
        <f t="shared" si="0"/>
        <v/>
      </c>
      <c r="F24" s="108" t="s">
        <v>15</v>
      </c>
      <c r="G24" s="134"/>
      <c r="H24" s="127" t="s">
        <v>15</v>
      </c>
      <c r="I24" s="125"/>
      <c r="J24" s="133"/>
      <c r="K24" s="66"/>
      <c r="L24" s="203">
        <f t="shared" si="1"/>
        <v>0</v>
      </c>
      <c r="M24" s="107"/>
      <c r="N24" s="107"/>
      <c r="O24" s="334"/>
      <c r="P24" s="125"/>
      <c r="Q24" s="133"/>
      <c r="R24" s="66"/>
      <c r="S24" s="203">
        <f t="shared" si="2"/>
        <v>0</v>
      </c>
      <c r="T24" s="107"/>
      <c r="U24" s="107"/>
      <c r="V24" s="126"/>
      <c r="W24" s="125"/>
      <c r="X24" s="133"/>
      <c r="Y24" s="66"/>
      <c r="Z24" s="203">
        <f t="shared" si="3"/>
        <v>0</v>
      </c>
      <c r="AA24" s="107"/>
      <c r="AB24" s="107"/>
      <c r="AC24" s="334"/>
      <c r="AD24" s="125"/>
      <c r="AE24" s="133"/>
      <c r="AF24" s="66"/>
      <c r="AG24" s="203">
        <f t="shared" si="4"/>
        <v>0</v>
      </c>
      <c r="AH24" s="107"/>
      <c r="AI24" s="107"/>
      <c r="AJ24" s="334"/>
      <c r="AK24" s="196"/>
      <c r="AL24" s="194"/>
      <c r="AM24" s="194"/>
      <c r="AN24" s="194"/>
      <c r="AO24" s="194"/>
      <c r="AP24" s="194"/>
      <c r="AQ24" s="194"/>
      <c r="AR24" s="194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P24" s="2"/>
    </row>
    <row r="25" spans="1:70" ht="36.75" customHeight="1" x14ac:dyDescent="0.25">
      <c r="A25" s="2"/>
      <c r="B25" s="110" t="s">
        <v>15</v>
      </c>
      <c r="C25" s="134"/>
      <c r="D25" s="107"/>
      <c r="E25" s="109" t="str">
        <f t="shared" si="0"/>
        <v/>
      </c>
      <c r="F25" s="108" t="s">
        <v>15</v>
      </c>
      <c r="G25" s="134"/>
      <c r="H25" s="127" t="s">
        <v>15</v>
      </c>
      <c r="I25" s="125"/>
      <c r="J25" s="133"/>
      <c r="K25" s="66"/>
      <c r="L25" s="203">
        <f t="shared" si="1"/>
        <v>0</v>
      </c>
      <c r="M25" s="107"/>
      <c r="N25" s="107"/>
      <c r="O25" s="334"/>
      <c r="P25" s="125"/>
      <c r="Q25" s="133"/>
      <c r="R25" s="66"/>
      <c r="S25" s="203">
        <f t="shared" si="2"/>
        <v>0</v>
      </c>
      <c r="T25" s="107"/>
      <c r="U25" s="107"/>
      <c r="V25" s="126"/>
      <c r="W25" s="125"/>
      <c r="X25" s="133"/>
      <c r="Y25" s="66"/>
      <c r="Z25" s="203">
        <f t="shared" si="3"/>
        <v>0</v>
      </c>
      <c r="AA25" s="107"/>
      <c r="AB25" s="107"/>
      <c r="AC25" s="334"/>
      <c r="AD25" s="125"/>
      <c r="AE25" s="133"/>
      <c r="AF25" s="66"/>
      <c r="AG25" s="203">
        <f t="shared" si="4"/>
        <v>0</v>
      </c>
      <c r="AH25" s="107"/>
      <c r="AI25" s="107"/>
      <c r="AJ25" s="334"/>
      <c r="AK25" s="196"/>
      <c r="AL25" s="194"/>
      <c r="AM25" s="194"/>
      <c r="AN25" s="194"/>
      <c r="AO25" s="194"/>
      <c r="AP25" s="194"/>
      <c r="AQ25" s="194"/>
      <c r="AR25" s="194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P25" s="2"/>
    </row>
    <row r="26" spans="1:70" ht="36.75" customHeight="1" x14ac:dyDescent="0.25">
      <c r="A26" s="2"/>
      <c r="B26" s="110" t="s">
        <v>15</v>
      </c>
      <c r="C26" s="134"/>
      <c r="D26" s="107"/>
      <c r="E26" s="109" t="str">
        <f t="shared" si="0"/>
        <v/>
      </c>
      <c r="F26" s="108" t="s">
        <v>15</v>
      </c>
      <c r="G26" s="134"/>
      <c r="H26" s="127" t="s">
        <v>15</v>
      </c>
      <c r="I26" s="125"/>
      <c r="J26" s="133"/>
      <c r="K26" s="66"/>
      <c r="L26" s="203">
        <f t="shared" si="1"/>
        <v>0</v>
      </c>
      <c r="M26" s="107"/>
      <c r="N26" s="107"/>
      <c r="O26" s="334"/>
      <c r="P26" s="125"/>
      <c r="Q26" s="133"/>
      <c r="R26" s="66"/>
      <c r="S26" s="203">
        <f t="shared" si="2"/>
        <v>0</v>
      </c>
      <c r="T26" s="107"/>
      <c r="U26" s="107"/>
      <c r="V26" s="126"/>
      <c r="W26" s="125"/>
      <c r="X26" s="133"/>
      <c r="Y26" s="66"/>
      <c r="Z26" s="203">
        <f t="shared" si="3"/>
        <v>0</v>
      </c>
      <c r="AA26" s="107"/>
      <c r="AB26" s="107"/>
      <c r="AC26" s="334"/>
      <c r="AD26" s="125"/>
      <c r="AE26" s="133"/>
      <c r="AF26" s="66"/>
      <c r="AG26" s="203">
        <f t="shared" si="4"/>
        <v>0</v>
      </c>
      <c r="AH26" s="107"/>
      <c r="AI26" s="107"/>
      <c r="AJ26" s="334"/>
      <c r="AK26" s="196"/>
      <c r="AL26" s="194"/>
      <c r="AM26" s="194"/>
      <c r="AN26" s="194"/>
      <c r="AO26" s="194"/>
      <c r="AP26" s="194"/>
      <c r="AQ26" s="194"/>
      <c r="AR26" s="194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P26" s="2"/>
    </row>
    <row r="27" spans="1:70" ht="36.75" customHeight="1" x14ac:dyDescent="0.25">
      <c r="A27" s="2"/>
      <c r="B27" s="110" t="s">
        <v>15</v>
      </c>
      <c r="C27" s="134"/>
      <c r="D27" s="107"/>
      <c r="E27" s="109" t="str">
        <f t="shared" si="0"/>
        <v/>
      </c>
      <c r="F27" s="108" t="s">
        <v>15</v>
      </c>
      <c r="G27" s="134"/>
      <c r="H27" s="127" t="s">
        <v>15</v>
      </c>
      <c r="I27" s="125"/>
      <c r="J27" s="133"/>
      <c r="K27" s="66"/>
      <c r="L27" s="203">
        <f t="shared" si="1"/>
        <v>0</v>
      </c>
      <c r="M27" s="107"/>
      <c r="N27" s="107"/>
      <c r="O27" s="334"/>
      <c r="P27" s="125"/>
      <c r="Q27" s="133"/>
      <c r="R27" s="66"/>
      <c r="S27" s="203">
        <f t="shared" si="2"/>
        <v>0</v>
      </c>
      <c r="T27" s="107"/>
      <c r="U27" s="107"/>
      <c r="V27" s="126"/>
      <c r="W27" s="125"/>
      <c r="X27" s="133"/>
      <c r="Y27" s="66"/>
      <c r="Z27" s="203">
        <f t="shared" si="3"/>
        <v>0</v>
      </c>
      <c r="AA27" s="107"/>
      <c r="AB27" s="107"/>
      <c r="AC27" s="334"/>
      <c r="AD27" s="125"/>
      <c r="AE27" s="133"/>
      <c r="AF27" s="66"/>
      <c r="AG27" s="203">
        <f t="shared" si="4"/>
        <v>0</v>
      </c>
      <c r="AH27" s="107"/>
      <c r="AI27" s="107"/>
      <c r="AJ27" s="334"/>
      <c r="AK27" s="196"/>
      <c r="AL27" s="194"/>
      <c r="AM27" s="194"/>
      <c r="AN27" s="194"/>
      <c r="AO27" s="194"/>
      <c r="AP27" s="194"/>
      <c r="AQ27" s="194"/>
      <c r="AR27" s="194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P27" s="2"/>
    </row>
    <row r="28" spans="1:70" ht="36.75" customHeight="1" x14ac:dyDescent="0.25">
      <c r="A28" s="2"/>
      <c r="B28" s="110" t="s">
        <v>15</v>
      </c>
      <c r="C28" s="134"/>
      <c r="D28" s="107"/>
      <c r="E28" s="109" t="str">
        <f t="shared" si="0"/>
        <v/>
      </c>
      <c r="F28" s="108" t="s">
        <v>15</v>
      </c>
      <c r="G28" s="134"/>
      <c r="H28" s="127" t="s">
        <v>15</v>
      </c>
      <c r="I28" s="125"/>
      <c r="J28" s="133"/>
      <c r="K28" s="66"/>
      <c r="L28" s="203">
        <f t="shared" si="1"/>
        <v>0</v>
      </c>
      <c r="M28" s="107"/>
      <c r="N28" s="107"/>
      <c r="O28" s="334"/>
      <c r="P28" s="125"/>
      <c r="Q28" s="133"/>
      <c r="R28" s="66"/>
      <c r="S28" s="203">
        <f t="shared" si="2"/>
        <v>0</v>
      </c>
      <c r="T28" s="107"/>
      <c r="U28" s="107"/>
      <c r="V28" s="126"/>
      <c r="W28" s="125"/>
      <c r="X28" s="133"/>
      <c r="Y28" s="66"/>
      <c r="Z28" s="203">
        <f t="shared" si="3"/>
        <v>0</v>
      </c>
      <c r="AA28" s="107"/>
      <c r="AB28" s="107"/>
      <c r="AC28" s="334"/>
      <c r="AD28" s="125"/>
      <c r="AE28" s="133"/>
      <c r="AF28" s="66"/>
      <c r="AG28" s="203">
        <f t="shared" si="4"/>
        <v>0</v>
      </c>
      <c r="AH28" s="107"/>
      <c r="AI28" s="107"/>
      <c r="AJ28" s="334"/>
      <c r="AK28" s="196"/>
      <c r="AL28" s="194"/>
      <c r="AM28" s="194"/>
      <c r="AN28" s="194"/>
      <c r="AO28" s="194"/>
      <c r="AP28" s="194"/>
      <c r="AQ28" s="194"/>
      <c r="AR28" s="194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</row>
    <row r="29" spans="1:70" ht="36.75" customHeight="1" x14ac:dyDescent="0.25">
      <c r="A29" s="2"/>
      <c r="B29" s="110" t="s">
        <v>15</v>
      </c>
      <c r="C29" s="134"/>
      <c r="D29" s="107"/>
      <c r="E29" s="109" t="str">
        <f t="shared" si="0"/>
        <v/>
      </c>
      <c r="F29" s="108" t="s">
        <v>15</v>
      </c>
      <c r="G29" s="134"/>
      <c r="H29" s="127" t="s">
        <v>15</v>
      </c>
      <c r="I29" s="125"/>
      <c r="J29" s="133"/>
      <c r="K29" s="66"/>
      <c r="L29" s="203">
        <f t="shared" si="1"/>
        <v>0</v>
      </c>
      <c r="M29" s="107"/>
      <c r="N29" s="107"/>
      <c r="O29" s="334"/>
      <c r="P29" s="125"/>
      <c r="Q29" s="133"/>
      <c r="R29" s="66"/>
      <c r="S29" s="203">
        <f t="shared" si="2"/>
        <v>0</v>
      </c>
      <c r="T29" s="107"/>
      <c r="U29" s="107"/>
      <c r="V29" s="126"/>
      <c r="W29" s="125"/>
      <c r="X29" s="133"/>
      <c r="Y29" s="66"/>
      <c r="Z29" s="203">
        <f t="shared" si="3"/>
        <v>0</v>
      </c>
      <c r="AA29" s="107"/>
      <c r="AB29" s="107"/>
      <c r="AC29" s="334"/>
      <c r="AD29" s="125"/>
      <c r="AE29" s="133"/>
      <c r="AF29" s="66"/>
      <c r="AG29" s="203">
        <f t="shared" si="4"/>
        <v>0</v>
      </c>
      <c r="AH29" s="107"/>
      <c r="AI29" s="107"/>
      <c r="AJ29" s="334"/>
      <c r="AK29" s="196"/>
      <c r="AL29" s="194"/>
      <c r="AM29" s="194"/>
      <c r="AN29" s="194"/>
      <c r="AO29" s="194"/>
      <c r="AP29" s="194"/>
      <c r="AQ29" s="194"/>
      <c r="AR29" s="194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</row>
    <row r="30" spans="1:70" ht="36.75" customHeight="1" x14ac:dyDescent="0.25">
      <c r="A30" s="2"/>
      <c r="B30" s="110" t="s">
        <v>15</v>
      </c>
      <c r="C30" s="134"/>
      <c r="D30" s="107"/>
      <c r="E30" s="109" t="str">
        <f t="shared" si="0"/>
        <v/>
      </c>
      <c r="F30" s="108" t="s">
        <v>15</v>
      </c>
      <c r="G30" s="134"/>
      <c r="H30" s="127" t="s">
        <v>15</v>
      </c>
      <c r="I30" s="125"/>
      <c r="J30" s="133"/>
      <c r="K30" s="66"/>
      <c r="L30" s="203">
        <f t="shared" si="1"/>
        <v>0</v>
      </c>
      <c r="M30" s="107"/>
      <c r="N30" s="107"/>
      <c r="O30" s="334"/>
      <c r="P30" s="125"/>
      <c r="Q30" s="133"/>
      <c r="R30" s="66"/>
      <c r="S30" s="203">
        <f t="shared" si="2"/>
        <v>0</v>
      </c>
      <c r="T30" s="107"/>
      <c r="U30" s="107"/>
      <c r="V30" s="126"/>
      <c r="W30" s="125"/>
      <c r="X30" s="133"/>
      <c r="Y30" s="66"/>
      <c r="Z30" s="203">
        <f t="shared" si="3"/>
        <v>0</v>
      </c>
      <c r="AA30" s="107"/>
      <c r="AB30" s="107"/>
      <c r="AC30" s="334"/>
      <c r="AD30" s="125"/>
      <c r="AE30" s="133"/>
      <c r="AF30" s="66"/>
      <c r="AG30" s="203">
        <f t="shared" si="4"/>
        <v>0</v>
      </c>
      <c r="AH30" s="107"/>
      <c r="AI30" s="107"/>
      <c r="AJ30" s="334"/>
      <c r="AK30" s="196"/>
      <c r="AL30" s="194"/>
      <c r="AM30" s="194"/>
      <c r="AN30" s="194"/>
      <c r="AO30" s="194"/>
      <c r="AP30" s="194"/>
      <c r="AQ30" s="194"/>
      <c r="AR30" s="194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</row>
    <row r="31" spans="1:70" ht="36.75" customHeight="1" x14ac:dyDescent="0.25">
      <c r="A31" s="2"/>
      <c r="B31" s="110" t="s">
        <v>15</v>
      </c>
      <c r="C31" s="134"/>
      <c r="D31" s="107"/>
      <c r="E31" s="109" t="str">
        <f t="shared" si="0"/>
        <v/>
      </c>
      <c r="F31" s="108" t="s">
        <v>15</v>
      </c>
      <c r="G31" s="134"/>
      <c r="H31" s="127" t="s">
        <v>15</v>
      </c>
      <c r="I31" s="125"/>
      <c r="J31" s="133"/>
      <c r="K31" s="66"/>
      <c r="L31" s="203">
        <f t="shared" si="1"/>
        <v>0</v>
      </c>
      <c r="M31" s="107"/>
      <c r="N31" s="107"/>
      <c r="O31" s="334"/>
      <c r="P31" s="125"/>
      <c r="Q31" s="133"/>
      <c r="R31" s="66"/>
      <c r="S31" s="203">
        <f t="shared" si="2"/>
        <v>0</v>
      </c>
      <c r="T31" s="107"/>
      <c r="U31" s="107"/>
      <c r="V31" s="126"/>
      <c r="W31" s="125"/>
      <c r="X31" s="133"/>
      <c r="Y31" s="66"/>
      <c r="Z31" s="203">
        <f t="shared" si="3"/>
        <v>0</v>
      </c>
      <c r="AA31" s="107"/>
      <c r="AB31" s="107"/>
      <c r="AC31" s="334"/>
      <c r="AD31" s="125"/>
      <c r="AE31" s="133"/>
      <c r="AF31" s="66"/>
      <c r="AG31" s="203">
        <f t="shared" si="4"/>
        <v>0</v>
      </c>
      <c r="AH31" s="107"/>
      <c r="AI31" s="107"/>
      <c r="AJ31" s="334"/>
      <c r="AK31" s="196"/>
      <c r="AL31" s="194"/>
      <c r="AM31" s="194"/>
      <c r="AN31" s="194"/>
      <c r="AO31" s="194"/>
      <c r="AP31" s="194"/>
      <c r="AQ31" s="194"/>
      <c r="AR31" s="194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</row>
    <row r="32" spans="1:70" ht="36.75" customHeight="1" x14ac:dyDescent="0.25">
      <c r="A32" s="2"/>
      <c r="B32" s="110" t="s">
        <v>15</v>
      </c>
      <c r="C32" s="134"/>
      <c r="D32" s="107"/>
      <c r="E32" s="109" t="str">
        <f t="shared" si="0"/>
        <v/>
      </c>
      <c r="F32" s="108" t="s">
        <v>15</v>
      </c>
      <c r="G32" s="134"/>
      <c r="H32" s="127" t="s">
        <v>15</v>
      </c>
      <c r="I32" s="125"/>
      <c r="J32" s="133"/>
      <c r="K32" s="66"/>
      <c r="L32" s="203">
        <f t="shared" si="1"/>
        <v>0</v>
      </c>
      <c r="M32" s="107"/>
      <c r="N32" s="107"/>
      <c r="O32" s="334"/>
      <c r="P32" s="125"/>
      <c r="Q32" s="133"/>
      <c r="R32" s="66"/>
      <c r="S32" s="203">
        <f t="shared" si="2"/>
        <v>0</v>
      </c>
      <c r="T32" s="107"/>
      <c r="U32" s="107"/>
      <c r="V32" s="126"/>
      <c r="W32" s="125"/>
      <c r="X32" s="133"/>
      <c r="Y32" s="66"/>
      <c r="Z32" s="203">
        <f t="shared" si="3"/>
        <v>0</v>
      </c>
      <c r="AA32" s="107"/>
      <c r="AB32" s="107"/>
      <c r="AC32" s="334"/>
      <c r="AD32" s="125"/>
      <c r="AE32" s="133"/>
      <c r="AF32" s="66"/>
      <c r="AG32" s="203">
        <f t="shared" si="4"/>
        <v>0</v>
      </c>
      <c r="AH32" s="107"/>
      <c r="AI32" s="107"/>
      <c r="AJ32" s="334"/>
      <c r="AK32" s="196"/>
      <c r="AL32" s="194"/>
      <c r="AM32" s="194"/>
      <c r="AN32" s="194"/>
      <c r="AO32" s="194"/>
      <c r="AP32" s="194"/>
      <c r="AQ32" s="194"/>
      <c r="AR32" s="194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1:70" customFormat="1" ht="36.75" customHeight="1" x14ac:dyDescent="0.25">
      <c r="A33" s="176"/>
      <c r="B33" s="110" t="s">
        <v>15</v>
      </c>
      <c r="C33" s="134"/>
      <c r="D33" s="107"/>
      <c r="E33" s="109" t="str">
        <f t="shared" si="0"/>
        <v/>
      </c>
      <c r="F33" s="108" t="s">
        <v>15</v>
      </c>
      <c r="G33" s="134"/>
      <c r="H33" s="127" t="s">
        <v>15</v>
      </c>
      <c r="I33" s="125"/>
      <c r="J33" s="133"/>
      <c r="K33" s="66"/>
      <c r="L33" s="203">
        <f t="shared" si="1"/>
        <v>0</v>
      </c>
      <c r="M33" s="107"/>
      <c r="N33" s="107"/>
      <c r="O33" s="334"/>
      <c r="P33" s="125"/>
      <c r="Q33" s="133"/>
      <c r="R33" s="66"/>
      <c r="S33" s="203">
        <f t="shared" si="2"/>
        <v>0</v>
      </c>
      <c r="T33" s="107"/>
      <c r="U33" s="107"/>
      <c r="V33" s="126"/>
      <c r="W33" s="125"/>
      <c r="X33" s="133"/>
      <c r="Y33" s="66"/>
      <c r="Z33" s="203">
        <f t="shared" si="3"/>
        <v>0</v>
      </c>
      <c r="AA33" s="107"/>
      <c r="AB33" s="107"/>
      <c r="AC33" s="334"/>
      <c r="AD33" s="125"/>
      <c r="AE33" s="133"/>
      <c r="AF33" s="66"/>
      <c r="AG33" s="203">
        <f t="shared" si="4"/>
        <v>0</v>
      </c>
      <c r="AH33" s="107"/>
      <c r="AI33" s="107"/>
      <c r="AJ33" s="334"/>
      <c r="AK33" s="196"/>
      <c r="AL33" s="194"/>
      <c r="AM33" s="194"/>
      <c r="AN33" s="194"/>
      <c r="AO33" s="194"/>
      <c r="AP33" s="194"/>
      <c r="AQ33" s="194"/>
      <c r="AR33" s="194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1:70" ht="36.75" customHeight="1" x14ac:dyDescent="0.25">
      <c r="B34" s="110" t="s">
        <v>15</v>
      </c>
      <c r="C34" s="134"/>
      <c r="D34" s="107"/>
      <c r="E34" s="109" t="str">
        <f t="shared" si="0"/>
        <v/>
      </c>
      <c r="F34" s="108" t="s">
        <v>15</v>
      </c>
      <c r="G34" s="134"/>
      <c r="H34" s="127" t="s">
        <v>15</v>
      </c>
      <c r="I34" s="125"/>
      <c r="J34" s="133"/>
      <c r="K34" s="66"/>
      <c r="L34" s="203">
        <f t="shared" si="1"/>
        <v>0</v>
      </c>
      <c r="M34" s="107"/>
      <c r="N34" s="107"/>
      <c r="O34" s="334"/>
      <c r="P34" s="125"/>
      <c r="Q34" s="133"/>
      <c r="R34" s="66"/>
      <c r="S34" s="203">
        <f t="shared" si="2"/>
        <v>0</v>
      </c>
      <c r="T34" s="107"/>
      <c r="U34" s="107"/>
      <c r="V34" s="126"/>
      <c r="W34" s="125"/>
      <c r="X34" s="133"/>
      <c r="Y34" s="66"/>
      <c r="Z34" s="203">
        <f t="shared" si="3"/>
        <v>0</v>
      </c>
      <c r="AA34" s="107"/>
      <c r="AB34" s="107"/>
      <c r="AC34" s="334"/>
      <c r="AD34" s="125"/>
      <c r="AE34" s="133"/>
      <c r="AF34" s="66"/>
      <c r="AG34" s="203">
        <f t="shared" si="4"/>
        <v>0</v>
      </c>
      <c r="AH34" s="107"/>
      <c r="AI34" s="107"/>
      <c r="AJ34" s="334"/>
      <c r="AK34" s="196"/>
      <c r="AL34" s="194"/>
      <c r="AM34" s="194"/>
      <c r="AN34" s="194"/>
      <c r="AO34" s="194"/>
      <c r="AP34" s="194"/>
      <c r="AQ34" s="194"/>
      <c r="AR34" s="194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1:70" ht="36.75" customHeight="1" x14ac:dyDescent="0.25">
      <c r="B35" s="110" t="s">
        <v>15</v>
      </c>
      <c r="C35" s="134"/>
      <c r="D35" s="107"/>
      <c r="E35" s="109" t="str">
        <f t="shared" si="0"/>
        <v/>
      </c>
      <c r="F35" s="108" t="s">
        <v>15</v>
      </c>
      <c r="G35" s="134"/>
      <c r="H35" s="127" t="s">
        <v>15</v>
      </c>
      <c r="I35" s="125"/>
      <c r="J35" s="133"/>
      <c r="K35" s="66"/>
      <c r="L35" s="203">
        <f t="shared" si="1"/>
        <v>0</v>
      </c>
      <c r="M35" s="107"/>
      <c r="N35" s="107"/>
      <c r="O35" s="334"/>
      <c r="P35" s="125"/>
      <c r="Q35" s="133"/>
      <c r="R35" s="66"/>
      <c r="S35" s="203">
        <f t="shared" si="2"/>
        <v>0</v>
      </c>
      <c r="T35" s="107"/>
      <c r="U35" s="107"/>
      <c r="V35" s="126"/>
      <c r="W35" s="125"/>
      <c r="X35" s="133"/>
      <c r="Y35" s="66"/>
      <c r="Z35" s="203">
        <f t="shared" si="3"/>
        <v>0</v>
      </c>
      <c r="AA35" s="107"/>
      <c r="AB35" s="107"/>
      <c r="AC35" s="334"/>
      <c r="AD35" s="125"/>
      <c r="AE35" s="133"/>
      <c r="AF35" s="66"/>
      <c r="AG35" s="203">
        <f t="shared" si="4"/>
        <v>0</v>
      </c>
      <c r="AH35" s="107"/>
      <c r="AI35" s="107"/>
      <c r="AJ35" s="334"/>
      <c r="AK35" s="196"/>
      <c r="AL35" s="194"/>
      <c r="AM35" s="194"/>
      <c r="AN35" s="194"/>
      <c r="AO35" s="194"/>
      <c r="AP35" s="194"/>
      <c r="AQ35" s="194"/>
      <c r="AR35" s="194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1:70" ht="36.75" customHeight="1" x14ac:dyDescent="0.25">
      <c r="B36" s="110" t="s">
        <v>15</v>
      </c>
      <c r="C36" s="134"/>
      <c r="D36" s="107"/>
      <c r="E36" s="109" t="str">
        <f t="shared" si="0"/>
        <v/>
      </c>
      <c r="F36" s="108" t="s">
        <v>15</v>
      </c>
      <c r="G36" s="134"/>
      <c r="H36" s="127" t="s">
        <v>15</v>
      </c>
      <c r="I36" s="125"/>
      <c r="J36" s="133"/>
      <c r="K36" s="66"/>
      <c r="L36" s="203">
        <f t="shared" si="1"/>
        <v>0</v>
      </c>
      <c r="M36" s="107"/>
      <c r="N36" s="107"/>
      <c r="O36" s="334"/>
      <c r="P36" s="125"/>
      <c r="Q36" s="133"/>
      <c r="R36" s="66"/>
      <c r="S36" s="203">
        <f t="shared" si="2"/>
        <v>0</v>
      </c>
      <c r="T36" s="107"/>
      <c r="U36" s="107"/>
      <c r="V36" s="126"/>
      <c r="W36" s="125"/>
      <c r="X36" s="133"/>
      <c r="Y36" s="66"/>
      <c r="Z36" s="203">
        <f t="shared" si="3"/>
        <v>0</v>
      </c>
      <c r="AA36" s="107"/>
      <c r="AB36" s="107"/>
      <c r="AC36" s="334"/>
      <c r="AD36" s="125"/>
      <c r="AE36" s="133"/>
      <c r="AF36" s="66"/>
      <c r="AG36" s="203">
        <f t="shared" si="4"/>
        <v>0</v>
      </c>
      <c r="AH36" s="107"/>
      <c r="AI36" s="107"/>
      <c r="AJ36" s="334"/>
      <c r="AK36" s="196"/>
      <c r="AL36" s="194"/>
      <c r="AM36" s="194"/>
      <c r="AN36" s="194"/>
      <c r="AO36" s="194"/>
      <c r="AP36" s="194"/>
      <c r="AQ36" s="194"/>
      <c r="AR36" s="194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1:70" ht="36.75" customHeight="1" x14ac:dyDescent="0.25">
      <c r="B37" s="110" t="s">
        <v>15</v>
      </c>
      <c r="C37" s="134"/>
      <c r="D37" s="107"/>
      <c r="E37" s="109" t="str">
        <f t="shared" si="0"/>
        <v/>
      </c>
      <c r="F37" s="108" t="s">
        <v>15</v>
      </c>
      <c r="G37" s="134"/>
      <c r="H37" s="127" t="s">
        <v>15</v>
      </c>
      <c r="I37" s="125"/>
      <c r="J37" s="133"/>
      <c r="K37" s="66"/>
      <c r="L37" s="203">
        <f t="shared" si="1"/>
        <v>0</v>
      </c>
      <c r="M37" s="107"/>
      <c r="N37" s="107"/>
      <c r="O37" s="334"/>
      <c r="P37" s="125"/>
      <c r="Q37" s="133"/>
      <c r="R37" s="66"/>
      <c r="S37" s="203">
        <f t="shared" si="2"/>
        <v>0</v>
      </c>
      <c r="T37" s="107"/>
      <c r="U37" s="107"/>
      <c r="V37" s="126"/>
      <c r="W37" s="125"/>
      <c r="X37" s="133"/>
      <c r="Y37" s="66"/>
      <c r="Z37" s="203">
        <f t="shared" si="3"/>
        <v>0</v>
      </c>
      <c r="AA37" s="107"/>
      <c r="AB37" s="107"/>
      <c r="AC37" s="334"/>
      <c r="AD37" s="125"/>
      <c r="AE37" s="133"/>
      <c r="AF37" s="66"/>
      <c r="AG37" s="203">
        <f t="shared" si="4"/>
        <v>0</v>
      </c>
      <c r="AH37" s="107"/>
      <c r="AI37" s="107"/>
      <c r="AJ37" s="334"/>
      <c r="AK37" s="196"/>
      <c r="AL37" s="194"/>
      <c r="AM37" s="194"/>
      <c r="AN37" s="194"/>
      <c r="AO37" s="194"/>
      <c r="AP37" s="194"/>
      <c r="AQ37" s="194"/>
      <c r="AR37" s="194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1:70" ht="36.75" customHeight="1" x14ac:dyDescent="0.25">
      <c r="B38" s="110" t="s">
        <v>15</v>
      </c>
      <c r="C38" s="134"/>
      <c r="D38" s="107"/>
      <c r="E38" s="109" t="str">
        <f t="shared" si="0"/>
        <v/>
      </c>
      <c r="F38" s="108" t="s">
        <v>15</v>
      </c>
      <c r="G38" s="134"/>
      <c r="H38" s="127" t="s">
        <v>15</v>
      </c>
      <c r="I38" s="125"/>
      <c r="J38" s="133"/>
      <c r="K38" s="66"/>
      <c r="L38" s="203">
        <f t="shared" si="1"/>
        <v>0</v>
      </c>
      <c r="M38" s="107"/>
      <c r="N38" s="107"/>
      <c r="O38" s="334"/>
      <c r="P38" s="125"/>
      <c r="Q38" s="133"/>
      <c r="R38" s="66"/>
      <c r="S38" s="203">
        <f t="shared" si="2"/>
        <v>0</v>
      </c>
      <c r="T38" s="107"/>
      <c r="U38" s="107"/>
      <c r="V38" s="126"/>
      <c r="W38" s="125"/>
      <c r="X38" s="133"/>
      <c r="Y38" s="66"/>
      <c r="Z38" s="203">
        <f t="shared" si="3"/>
        <v>0</v>
      </c>
      <c r="AA38" s="107"/>
      <c r="AB38" s="107"/>
      <c r="AC38" s="334"/>
      <c r="AD38" s="125"/>
      <c r="AE38" s="133"/>
      <c r="AF38" s="66"/>
      <c r="AG38" s="203">
        <f t="shared" si="4"/>
        <v>0</v>
      </c>
      <c r="AH38" s="107"/>
      <c r="AI38" s="107"/>
      <c r="AJ38" s="334"/>
      <c r="AK38" s="196"/>
      <c r="AL38" s="194"/>
      <c r="AM38" s="194"/>
      <c r="AN38" s="194"/>
      <c r="AO38" s="194"/>
      <c r="AP38" s="194"/>
      <c r="AQ38" s="194"/>
      <c r="AR38" s="194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1:70" ht="19.5" thickBot="1" x14ac:dyDescent="0.3">
      <c r="B39" s="204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6"/>
      <c r="AL39" s="194"/>
      <c r="AM39" s="194"/>
      <c r="AN39" s="194"/>
      <c r="AO39" s="194"/>
      <c r="AP39" s="194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</row>
    <row r="40" spans="1:70" ht="19.5" thickTop="1" x14ac:dyDescent="0.25">
      <c r="X40" s="194"/>
      <c r="Z40" s="194"/>
      <c r="AA40" s="194"/>
      <c r="AB40" s="194"/>
      <c r="AC40" s="194"/>
      <c r="AD40" s="194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70" ht="18.75" x14ac:dyDescent="0.25">
      <c r="X41" s="194"/>
      <c r="Z41" s="194"/>
      <c r="AA41" s="194"/>
      <c r="AB41" s="194"/>
      <c r="AC41" s="194"/>
      <c r="AD41" s="194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</sheetData>
  <sheetProtection algorithmName="SHA-512" hashValue="GxZeh6nQJG3ZT2vnY0pvT5nUfdBecZfCN4QMf1p7XDDxuHeFhjzCmGV2PNuaqdtIXf7R74Q0FJc0bEY02GCwUQ==" saltValue="QAaBHUyhvp5yQaKzblmf4w==" spinCount="100000" sheet="1" objects="1" scenarios="1"/>
  <mergeCells count="17">
    <mergeCell ref="I13:O13"/>
    <mergeCell ref="P13:V13"/>
    <mergeCell ref="W13:AC13"/>
    <mergeCell ref="AD13:AJ13"/>
    <mergeCell ref="O11:V11"/>
    <mergeCell ref="G11:N11"/>
    <mergeCell ref="B6:F6"/>
    <mergeCell ref="B10:D10"/>
    <mergeCell ref="E10:F10"/>
    <mergeCell ref="B11:D11"/>
    <mergeCell ref="E11:F11"/>
    <mergeCell ref="B7:D7"/>
    <mergeCell ref="E7:F7"/>
    <mergeCell ref="B8:D8"/>
    <mergeCell ref="E8:F8"/>
    <mergeCell ref="B9:D9"/>
    <mergeCell ref="E9:F9"/>
  </mergeCells>
  <conditionalFormatting sqref="C16:C38">
    <cfRule type="expression" dxfId="49" priority="2">
      <formula>(B16&lt;&gt;"Outro")</formula>
    </cfRule>
  </conditionalFormatting>
  <conditionalFormatting sqref="G16:G38">
    <cfRule type="expression" dxfId="48" priority="1">
      <formula>(F16&lt;&gt;"Outro")</formula>
    </cfRule>
  </conditionalFormatting>
  <conditionalFormatting sqref="L16:L38">
    <cfRule type="expression" dxfId="47" priority="9">
      <formula>L16&gt;$D16</formula>
    </cfRule>
  </conditionalFormatting>
  <conditionalFormatting sqref="S16:S38">
    <cfRule type="expression" dxfId="46" priority="5">
      <formula>S16&gt;$D16</formula>
    </cfRule>
  </conditionalFormatting>
  <conditionalFormatting sqref="Z16:Z38">
    <cfRule type="expression" dxfId="45" priority="4">
      <formula>Z16&gt;$D16</formula>
    </cfRule>
  </conditionalFormatting>
  <conditionalFormatting sqref="AG16:AG38">
    <cfRule type="expression" dxfId="44" priority="3">
      <formula>AG16&gt;$D16</formula>
    </cfRule>
  </conditionalFormatting>
  <dataValidations count="5">
    <dataValidation type="whole" operator="notEqual" showDropDown="1" showInputMessage="1" showErrorMessage="1" errorTitle="Erro" error="Se o oxigénio de referência for 21 ou não especificado por favor não preencha este campo!" sqref="E10:F10" xr:uid="{00000000-0002-0000-0E00-000000000000}">
      <formula1>21</formula1>
    </dataValidation>
    <dataValidation type="list" allowBlank="1" showInputMessage="1" showErrorMessage="1" sqref="L5" xr:uid="{00000000-0002-0000-0E00-000001000000}">
      <formula1>"&lt;Selecionar&gt;,Sim,Não"</formula1>
    </dataValidation>
    <dataValidation type="list" allowBlank="1" showInputMessage="1" showErrorMessage="1" sqref="H16:H38" xr:uid="{00000000-0002-0000-0E00-000002000000}">
      <formula1>"&lt;Selecionar&gt;, Acreditado, Não acreditado"</formula1>
    </dataValidation>
    <dataValidation type="list" allowBlank="1" showInputMessage="1" showErrorMessage="1" sqref="E11:F11" xr:uid="{00000000-0002-0000-0E00-000003000000}">
      <formula1>"&lt;selecionar&gt;, Sim, Não"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 xr:uid="{00000000-0002-0000-0E00-000004000000}">
      <formula1>" -,&lt;LQ, &lt;Ld"</formula1>
    </dataValidation>
  </dataValidations>
  <hyperlinks>
    <hyperlink ref="B1" location="Atividade!A1" display="&lt; Voltar ao ínicio" xr:uid="{00000000-0004-0000-0E00-000000000000}"/>
  </hyperlinks>
  <pageMargins left="0.25" right="0.25" top="0.75" bottom="0.75" header="0.3" footer="0.3"/>
  <pageSetup paperSize="8" scale="2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E00-000005000000}">
          <x14:formula1>
            <xm:f>Suporte!$D$6:$D$10</xm:f>
          </x14:formula1>
          <xm:sqref>F16:F38</xm:sqref>
        </x14:dataValidation>
        <x14:dataValidation type="list" allowBlank="1" showInputMessage="1" showErrorMessage="1" xr:uid="{00000000-0002-0000-0E00-000006000000}">
          <x14:formula1>
            <xm:f>Suporte!$S$6:$S$155</xm:f>
          </x14:formula1>
          <xm:sqref>B16:B38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R41"/>
  <sheetViews>
    <sheetView zoomScale="70" zoomScaleNormal="70" workbookViewId="0"/>
  </sheetViews>
  <sheetFormatPr defaultColWidth="9" defaultRowHeight="15" x14ac:dyDescent="0.25"/>
  <cols>
    <col min="1" max="1" width="3.25" style="5" customWidth="1"/>
    <col min="2" max="2" width="20.875" style="5" customWidth="1"/>
    <col min="3" max="3" width="13.25" style="5" customWidth="1"/>
    <col min="4" max="4" width="10.625" style="5" customWidth="1"/>
    <col min="5" max="7" width="12" style="5" customWidth="1"/>
    <col min="8" max="8" width="12.75" style="5" customWidth="1"/>
    <col min="9" max="36" width="12" style="5" customWidth="1"/>
    <col min="37" max="37" width="5.375" style="5" customWidth="1"/>
    <col min="38" max="38" width="14.125" style="5" customWidth="1"/>
    <col min="39" max="39" width="9" style="5"/>
    <col min="40" max="40" width="12.5" style="5" customWidth="1"/>
    <col min="41" max="41" width="13.375" style="5" customWidth="1"/>
    <col min="42" max="42" width="9" style="5"/>
    <col min="43" max="43" width="17.25" style="5" customWidth="1"/>
    <col min="44" max="44" width="11.375" style="5" customWidth="1"/>
    <col min="45" max="48" width="9" style="5"/>
    <col min="49" max="49" width="4.75" style="5" customWidth="1"/>
    <col min="50" max="16384" width="9" style="5"/>
  </cols>
  <sheetData>
    <row r="1" spans="1:44" customFormat="1" ht="15.75" thickBot="1" x14ac:dyDescent="0.3">
      <c r="B1" s="92" t="s">
        <v>11</v>
      </c>
    </row>
    <row r="2" spans="1:44" customFormat="1" ht="18" x14ac:dyDescent="0.25">
      <c r="A2" s="24"/>
      <c r="B2" s="41" t="s">
        <v>2428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40"/>
      <c r="W2" s="40"/>
      <c r="X2" s="40"/>
      <c r="Y2" s="40"/>
      <c r="Z2" s="40"/>
      <c r="AA2" s="40"/>
      <c r="AB2" s="5"/>
    </row>
    <row r="3" spans="1:44" customFormat="1" ht="18" x14ac:dyDescent="0.25">
      <c r="A3" s="176"/>
      <c r="B3" s="403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</row>
    <row r="4" spans="1:44" customFormat="1" ht="19.5" thickBot="1" x14ac:dyDescent="0.3">
      <c r="A4" s="176"/>
      <c r="B4" s="422" t="s">
        <v>2915</v>
      </c>
      <c r="C4" s="190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5"/>
    </row>
    <row r="5" spans="1:44" ht="15.75" thickTop="1" x14ac:dyDescent="0.25">
      <c r="A5" s="176"/>
      <c r="B5" s="34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2"/>
    </row>
    <row r="6" spans="1:44" ht="18" customHeight="1" x14ac:dyDescent="0.25">
      <c r="A6" s="2"/>
      <c r="B6" s="710" t="s">
        <v>2382</v>
      </c>
      <c r="C6" s="711"/>
      <c r="D6" s="711"/>
      <c r="E6" s="711"/>
      <c r="F6" s="71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K6" s="197"/>
    </row>
    <row r="7" spans="1:44" ht="18" customHeight="1" x14ac:dyDescent="0.25">
      <c r="A7" s="2"/>
      <c r="B7" s="708" t="s">
        <v>2383</v>
      </c>
      <c r="C7" s="709"/>
      <c r="D7" s="709"/>
      <c r="E7" s="609"/>
      <c r="F7" s="609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K7" s="197"/>
    </row>
    <row r="8" spans="1:44" ht="18" customHeight="1" x14ac:dyDescent="0.25">
      <c r="A8" s="2"/>
      <c r="B8" s="686" t="s">
        <v>2385</v>
      </c>
      <c r="C8" s="687"/>
      <c r="D8" s="688"/>
      <c r="E8" s="649"/>
      <c r="F8" s="651"/>
      <c r="G8" s="2"/>
      <c r="H8" s="13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K8" s="197"/>
    </row>
    <row r="9" spans="1:44" ht="18" customHeight="1" x14ac:dyDescent="0.25">
      <c r="A9" s="2"/>
      <c r="B9" s="708" t="s">
        <v>2384</v>
      </c>
      <c r="C9" s="709"/>
      <c r="D9" s="709"/>
      <c r="E9" s="609"/>
      <c r="F9" s="609"/>
      <c r="G9" s="2"/>
      <c r="H9" s="130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K9" s="197"/>
    </row>
    <row r="10" spans="1:44" ht="18" customHeight="1" x14ac:dyDescent="0.25">
      <c r="A10" s="2"/>
      <c r="B10" s="686" t="s">
        <v>2387</v>
      </c>
      <c r="C10" s="687"/>
      <c r="D10" s="688"/>
      <c r="E10" s="649"/>
      <c r="F10" s="651"/>
      <c r="G10" s="2"/>
      <c r="H10" s="13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K10" s="197"/>
    </row>
    <row r="11" spans="1:44" ht="18" customHeight="1" x14ac:dyDescent="0.25">
      <c r="A11" s="2"/>
      <c r="B11" s="686" t="s">
        <v>2386</v>
      </c>
      <c r="C11" s="687"/>
      <c r="D11" s="688"/>
      <c r="E11" s="649"/>
      <c r="F11" s="651"/>
      <c r="G11" s="713"/>
      <c r="H11" s="713"/>
      <c r="I11" s="713"/>
      <c r="J11" s="713"/>
      <c r="K11" s="713"/>
      <c r="L11" s="713"/>
      <c r="M11" s="713"/>
      <c r="N11" s="713"/>
      <c r="O11" s="714"/>
      <c r="P11" s="714"/>
      <c r="Q11" s="714"/>
      <c r="R11" s="714"/>
      <c r="S11" s="714"/>
      <c r="T11" s="714"/>
      <c r="U11" s="714"/>
      <c r="V11" s="714"/>
      <c r="W11" s="193"/>
      <c r="X11" s="193"/>
      <c r="Y11" s="193"/>
      <c r="Z11" s="193"/>
      <c r="AA11" s="193"/>
      <c r="AB11" s="193"/>
      <c r="AC11" s="2"/>
      <c r="AD11" s="2"/>
      <c r="AK11" s="197"/>
    </row>
    <row r="12" spans="1:44" ht="18.75" x14ac:dyDescent="0.25">
      <c r="A12" s="2"/>
      <c r="B12" s="195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194"/>
      <c r="AK12" s="197"/>
    </row>
    <row r="13" spans="1:44" ht="18.75" customHeight="1" x14ac:dyDescent="0.25">
      <c r="A13" s="2"/>
      <c r="B13" s="198"/>
      <c r="C13" s="2"/>
      <c r="D13" s="2"/>
      <c r="E13" s="2"/>
      <c r="F13" s="2"/>
      <c r="G13" s="2"/>
      <c r="H13" s="2"/>
      <c r="I13" s="702" t="s">
        <v>2584</v>
      </c>
      <c r="J13" s="703"/>
      <c r="K13" s="703"/>
      <c r="L13" s="703"/>
      <c r="M13" s="703"/>
      <c r="N13" s="703"/>
      <c r="O13" s="704"/>
      <c r="P13" s="702" t="s">
        <v>2585</v>
      </c>
      <c r="Q13" s="703"/>
      <c r="R13" s="703"/>
      <c r="S13" s="703"/>
      <c r="T13" s="703"/>
      <c r="U13" s="703"/>
      <c r="V13" s="704"/>
      <c r="W13" s="702" t="s">
        <v>2586</v>
      </c>
      <c r="X13" s="703"/>
      <c r="Y13" s="703"/>
      <c r="Z13" s="703"/>
      <c r="AA13" s="703"/>
      <c r="AB13" s="703"/>
      <c r="AC13" s="704"/>
      <c r="AD13" s="702" t="s">
        <v>2587</v>
      </c>
      <c r="AE13" s="703"/>
      <c r="AF13" s="703"/>
      <c r="AG13" s="703"/>
      <c r="AH13" s="703"/>
      <c r="AI13" s="703"/>
      <c r="AJ13" s="705"/>
      <c r="AK13" s="197"/>
      <c r="AL13" s="194"/>
      <c r="AM13" s="194"/>
      <c r="AN13" s="194"/>
    </row>
    <row r="14" spans="1:44" ht="40.5" customHeight="1" x14ac:dyDescent="0.25">
      <c r="A14" s="2"/>
      <c r="B14" s="199"/>
      <c r="C14" s="158"/>
      <c r="D14" s="158"/>
      <c r="E14" s="158"/>
      <c r="F14" s="158"/>
      <c r="G14" s="158"/>
      <c r="H14" s="158"/>
      <c r="I14" s="125"/>
      <c r="J14" s="107"/>
      <c r="K14" s="107"/>
      <c r="L14" s="107"/>
      <c r="M14" s="107"/>
      <c r="N14" s="107"/>
      <c r="O14" s="107"/>
      <c r="P14" s="125"/>
      <c r="Q14" s="107"/>
      <c r="R14" s="107"/>
      <c r="S14" s="107"/>
      <c r="T14" s="107"/>
      <c r="U14" s="107"/>
      <c r="V14" s="107"/>
      <c r="W14" s="125"/>
      <c r="X14" s="107"/>
      <c r="Y14" s="107"/>
      <c r="Z14" s="107"/>
      <c r="AA14" s="107"/>
      <c r="AB14" s="107"/>
      <c r="AC14" s="107"/>
      <c r="AD14" s="125"/>
      <c r="AE14" s="107"/>
      <c r="AF14" s="107"/>
      <c r="AG14" s="107"/>
      <c r="AH14" s="107"/>
      <c r="AI14" s="107"/>
      <c r="AJ14" s="126"/>
      <c r="AK14" s="196"/>
      <c r="AL14" s="194"/>
      <c r="AM14" s="194"/>
      <c r="AN14" s="194"/>
      <c r="AO14" s="194"/>
      <c r="AP14" s="194"/>
      <c r="AQ14" s="194"/>
      <c r="AR14" s="194"/>
    </row>
    <row r="15" spans="1:44" ht="107.25" customHeight="1" x14ac:dyDescent="0.25">
      <c r="A15" s="2"/>
      <c r="B15" s="208" t="s">
        <v>56</v>
      </c>
      <c r="C15" s="293" t="s">
        <v>2439</v>
      </c>
      <c r="D15" s="209" t="s">
        <v>2488</v>
      </c>
      <c r="E15" s="209" t="s">
        <v>2391</v>
      </c>
      <c r="F15" s="209" t="s">
        <v>57</v>
      </c>
      <c r="G15" s="292" t="s">
        <v>2502</v>
      </c>
      <c r="H15" s="292" t="s">
        <v>58</v>
      </c>
      <c r="I15" s="336" t="s">
        <v>2389</v>
      </c>
      <c r="J15" s="337" t="s">
        <v>2427</v>
      </c>
      <c r="K15" s="338" t="s">
        <v>292</v>
      </c>
      <c r="L15" s="338" t="s">
        <v>2390</v>
      </c>
      <c r="M15" s="339" t="s">
        <v>2583</v>
      </c>
      <c r="N15" s="339" t="s">
        <v>2388</v>
      </c>
      <c r="O15" s="340" t="s">
        <v>2503</v>
      </c>
      <c r="P15" s="202" t="s">
        <v>2389</v>
      </c>
      <c r="Q15" s="200" t="s">
        <v>2427</v>
      </c>
      <c r="R15" s="201" t="s">
        <v>292</v>
      </c>
      <c r="S15" s="201" t="s">
        <v>2390</v>
      </c>
      <c r="T15" s="339" t="s">
        <v>2583</v>
      </c>
      <c r="U15" s="339" t="s">
        <v>2388</v>
      </c>
      <c r="V15" s="340" t="s">
        <v>2503</v>
      </c>
      <c r="W15" s="202" t="s">
        <v>2389</v>
      </c>
      <c r="X15" s="200" t="s">
        <v>2427</v>
      </c>
      <c r="Y15" s="201" t="s">
        <v>292</v>
      </c>
      <c r="Z15" s="201" t="s">
        <v>2390</v>
      </c>
      <c r="AA15" s="339" t="s">
        <v>2583</v>
      </c>
      <c r="AB15" s="339" t="s">
        <v>2388</v>
      </c>
      <c r="AC15" s="340" t="s">
        <v>2503</v>
      </c>
      <c r="AD15" s="202" t="s">
        <v>2389</v>
      </c>
      <c r="AE15" s="200" t="s">
        <v>2427</v>
      </c>
      <c r="AF15" s="201" t="s">
        <v>292</v>
      </c>
      <c r="AG15" s="201" t="s">
        <v>2390</v>
      </c>
      <c r="AH15" s="339" t="s">
        <v>2583</v>
      </c>
      <c r="AI15" s="339" t="s">
        <v>2388</v>
      </c>
      <c r="AJ15" s="340" t="s">
        <v>2503</v>
      </c>
      <c r="AK15" s="196"/>
      <c r="AL15" s="194"/>
      <c r="AM15" s="194"/>
      <c r="AN15" s="194"/>
      <c r="AO15" s="194"/>
      <c r="AP15" s="194"/>
      <c r="AQ15" s="194"/>
      <c r="AR15" s="194"/>
    </row>
    <row r="16" spans="1:44" ht="36.75" customHeight="1" x14ac:dyDescent="0.25">
      <c r="A16" s="2"/>
      <c r="B16" s="110" t="s">
        <v>15</v>
      </c>
      <c r="C16" s="134"/>
      <c r="D16" s="107"/>
      <c r="E16" s="109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08" t="s">
        <v>15</v>
      </c>
      <c r="G16" s="134"/>
      <c r="H16" s="127" t="s">
        <v>15</v>
      </c>
      <c r="I16" s="125"/>
      <c r="J16" s="133"/>
      <c r="K16" s="66"/>
      <c r="L16" s="203">
        <f>I16*IF(K16=21,1,(IF(ISNUMBER($E$10),(21-$E$10)/(21-K16),1)))</f>
        <v>0</v>
      </c>
      <c r="M16" s="107"/>
      <c r="N16" s="107"/>
      <c r="O16" s="334"/>
      <c r="P16" s="125"/>
      <c r="Q16" s="133"/>
      <c r="R16" s="66"/>
      <c r="S16" s="203">
        <f>P16*IF(R16=21,1,(IF(ISNUMBER($E$10),(21-$E$10)/(21-R16),1)))</f>
        <v>0</v>
      </c>
      <c r="T16" s="107"/>
      <c r="U16" s="107"/>
      <c r="V16" s="334"/>
      <c r="W16" s="125"/>
      <c r="X16" s="133"/>
      <c r="Y16" s="66"/>
      <c r="Z16" s="203">
        <f>W16*IF(Y16=21,1,(IF(ISNUMBER($E$10),(21-$E$10)/(21-Y16),1)))</f>
        <v>0</v>
      </c>
      <c r="AA16" s="107"/>
      <c r="AB16" s="107"/>
      <c r="AC16" s="334"/>
      <c r="AD16" s="125"/>
      <c r="AE16" s="133"/>
      <c r="AF16" s="66"/>
      <c r="AG16" s="203">
        <f>AD16*IF(AF16=21,1,(IF(ISNUMBER($E$10),(21-$E$10)/(21-AF16),1)))</f>
        <v>0</v>
      </c>
      <c r="AH16" s="107"/>
      <c r="AI16" s="107"/>
      <c r="AJ16" s="334"/>
      <c r="AK16" s="196"/>
      <c r="AL16" s="194"/>
      <c r="AM16" s="194"/>
      <c r="AN16" s="194"/>
      <c r="AO16" s="194"/>
      <c r="AP16" s="194"/>
      <c r="AQ16" s="194"/>
      <c r="AR16" s="194"/>
    </row>
    <row r="17" spans="1:70" ht="36.75" customHeight="1" x14ac:dyDescent="0.25">
      <c r="A17" s="2"/>
      <c r="B17" s="110" t="s">
        <v>15</v>
      </c>
      <c r="C17" s="134"/>
      <c r="D17" s="107"/>
      <c r="E17" s="109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08" t="s">
        <v>15</v>
      </c>
      <c r="G17" s="134"/>
      <c r="H17" s="127" t="s">
        <v>15</v>
      </c>
      <c r="I17" s="125"/>
      <c r="J17" s="133"/>
      <c r="K17" s="66"/>
      <c r="L17" s="203">
        <f t="shared" ref="L17:L38" si="1">I17*IF(K17=21,1,(IF(ISNUMBER($E$10),(21-$E$10)/(21-K17),1)))</f>
        <v>0</v>
      </c>
      <c r="M17" s="107"/>
      <c r="N17" s="107"/>
      <c r="O17" s="335"/>
      <c r="P17" s="125"/>
      <c r="Q17" s="133"/>
      <c r="R17" s="66"/>
      <c r="S17" s="203">
        <f t="shared" ref="S17:S38" si="2">P17*IF(R17=21,1,(IF(ISNUMBER($E$10),(21-$E$10)/(21-R17),1)))</f>
        <v>0</v>
      </c>
      <c r="T17" s="107"/>
      <c r="U17" s="107"/>
      <c r="V17" s="126"/>
      <c r="W17" s="125"/>
      <c r="X17" s="133"/>
      <c r="Y17" s="66"/>
      <c r="Z17" s="203">
        <f t="shared" ref="Z17:Z38" si="3">W17*IF(Y17=21,1,(IF(ISNUMBER($E$10),(21-$E$10)/(21-Y17),1)))</f>
        <v>0</v>
      </c>
      <c r="AA17" s="107"/>
      <c r="AB17" s="107"/>
      <c r="AC17" s="334"/>
      <c r="AD17" s="125"/>
      <c r="AE17" s="133"/>
      <c r="AF17" s="66"/>
      <c r="AG17" s="203">
        <f t="shared" ref="AG17:AG38" si="4">AD17*IF(AF17=21,1,(IF(ISNUMBER($E$10),(21-$E$10)/(21-AF17),1)))</f>
        <v>0</v>
      </c>
      <c r="AH17" s="107"/>
      <c r="AI17" s="107"/>
      <c r="AJ17" s="334"/>
      <c r="AK17" s="196"/>
      <c r="AL17" s="194"/>
      <c r="AM17" s="194"/>
      <c r="AN17" s="194"/>
      <c r="AO17" s="194"/>
      <c r="AP17" s="194"/>
      <c r="AQ17" s="194"/>
      <c r="AR17" s="194"/>
      <c r="AS17" s="2"/>
      <c r="AT17" s="2"/>
    </row>
    <row r="18" spans="1:70" ht="36.75" customHeight="1" x14ac:dyDescent="0.25">
      <c r="A18" s="2"/>
      <c r="B18" s="110" t="s">
        <v>15</v>
      </c>
      <c r="C18" s="134"/>
      <c r="D18" s="107"/>
      <c r="E18" s="109" t="str">
        <f t="shared" si="0"/>
        <v/>
      </c>
      <c r="F18" s="108" t="s">
        <v>15</v>
      </c>
      <c r="G18" s="134"/>
      <c r="H18" s="127" t="s">
        <v>15</v>
      </c>
      <c r="I18" s="125"/>
      <c r="J18" s="133"/>
      <c r="K18" s="66"/>
      <c r="L18" s="203">
        <f t="shared" si="1"/>
        <v>0</v>
      </c>
      <c r="M18" s="107"/>
      <c r="N18" s="107"/>
      <c r="O18" s="334"/>
      <c r="P18" s="125"/>
      <c r="Q18" s="133"/>
      <c r="R18" s="66"/>
      <c r="S18" s="203">
        <f t="shared" si="2"/>
        <v>0</v>
      </c>
      <c r="T18" s="107"/>
      <c r="U18" s="107"/>
      <c r="V18" s="126"/>
      <c r="W18" s="125"/>
      <c r="X18" s="133"/>
      <c r="Y18" s="66"/>
      <c r="Z18" s="203">
        <f t="shared" si="3"/>
        <v>0</v>
      </c>
      <c r="AA18" s="107"/>
      <c r="AB18" s="107"/>
      <c r="AC18" s="334"/>
      <c r="AD18" s="125"/>
      <c r="AE18" s="133"/>
      <c r="AF18" s="66"/>
      <c r="AG18" s="203">
        <f t="shared" si="4"/>
        <v>0</v>
      </c>
      <c r="AH18" s="107"/>
      <c r="AI18" s="107"/>
      <c r="AJ18" s="334"/>
      <c r="AK18" s="196"/>
      <c r="AL18" s="194"/>
      <c r="AM18" s="194"/>
      <c r="AN18" s="194"/>
      <c r="AO18" s="194"/>
      <c r="AP18" s="194"/>
      <c r="AQ18" s="194"/>
      <c r="AR18" s="194"/>
      <c r="AS18" s="2"/>
      <c r="AT18" s="2"/>
    </row>
    <row r="19" spans="1:70" ht="36.75" customHeight="1" x14ac:dyDescent="0.25">
      <c r="A19" s="2"/>
      <c r="B19" s="110" t="s">
        <v>15</v>
      </c>
      <c r="C19" s="134"/>
      <c r="D19" s="107"/>
      <c r="E19" s="109" t="str">
        <f t="shared" si="0"/>
        <v/>
      </c>
      <c r="F19" s="108" t="s">
        <v>15</v>
      </c>
      <c r="G19" s="134"/>
      <c r="H19" s="127" t="s">
        <v>15</v>
      </c>
      <c r="I19" s="125"/>
      <c r="J19" s="133"/>
      <c r="K19" s="66"/>
      <c r="L19" s="203">
        <f t="shared" si="1"/>
        <v>0</v>
      </c>
      <c r="M19" s="107"/>
      <c r="N19" s="107"/>
      <c r="O19" s="334"/>
      <c r="P19" s="125"/>
      <c r="Q19" s="133"/>
      <c r="R19" s="66"/>
      <c r="S19" s="203">
        <f t="shared" si="2"/>
        <v>0</v>
      </c>
      <c r="T19" s="107"/>
      <c r="U19" s="107"/>
      <c r="V19" s="126"/>
      <c r="W19" s="125"/>
      <c r="X19" s="133"/>
      <c r="Y19" s="66"/>
      <c r="Z19" s="203">
        <f t="shared" si="3"/>
        <v>0</v>
      </c>
      <c r="AA19" s="107"/>
      <c r="AB19" s="107"/>
      <c r="AC19" s="334"/>
      <c r="AD19" s="125"/>
      <c r="AE19" s="133"/>
      <c r="AF19" s="66"/>
      <c r="AG19" s="203">
        <f t="shared" si="4"/>
        <v>0</v>
      </c>
      <c r="AH19" s="107"/>
      <c r="AI19" s="107"/>
      <c r="AJ19" s="334"/>
      <c r="AK19" s="196"/>
      <c r="AL19" s="194"/>
      <c r="AM19" s="194"/>
      <c r="AN19" s="194"/>
      <c r="AO19" s="194"/>
      <c r="AP19" s="194"/>
      <c r="AQ19" s="194"/>
      <c r="AR19" s="194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P19" s="2"/>
    </row>
    <row r="20" spans="1:70" ht="36.75" customHeight="1" x14ac:dyDescent="0.25">
      <c r="A20" s="2"/>
      <c r="B20" s="110" t="s">
        <v>15</v>
      </c>
      <c r="C20" s="134"/>
      <c r="D20" s="107"/>
      <c r="E20" s="109" t="str">
        <f t="shared" si="0"/>
        <v/>
      </c>
      <c r="F20" s="108" t="s">
        <v>15</v>
      </c>
      <c r="G20" s="134"/>
      <c r="H20" s="127" t="s">
        <v>15</v>
      </c>
      <c r="I20" s="125"/>
      <c r="J20" s="133"/>
      <c r="K20" s="66"/>
      <c r="L20" s="203">
        <f t="shared" si="1"/>
        <v>0</v>
      </c>
      <c r="M20" s="107"/>
      <c r="N20" s="107"/>
      <c r="O20" s="334"/>
      <c r="P20" s="125"/>
      <c r="Q20" s="133"/>
      <c r="R20" s="66"/>
      <c r="S20" s="203">
        <f t="shared" si="2"/>
        <v>0</v>
      </c>
      <c r="T20" s="107"/>
      <c r="U20" s="107"/>
      <c r="V20" s="126"/>
      <c r="W20" s="125"/>
      <c r="X20" s="133"/>
      <c r="Y20" s="66"/>
      <c r="Z20" s="203">
        <f t="shared" si="3"/>
        <v>0</v>
      </c>
      <c r="AA20" s="107"/>
      <c r="AB20" s="107"/>
      <c r="AC20" s="334"/>
      <c r="AD20" s="125"/>
      <c r="AE20" s="133"/>
      <c r="AF20" s="66"/>
      <c r="AG20" s="203">
        <f t="shared" si="4"/>
        <v>0</v>
      </c>
      <c r="AH20" s="107"/>
      <c r="AI20" s="107"/>
      <c r="AJ20" s="334"/>
      <c r="AK20" s="196"/>
      <c r="AL20" s="194"/>
      <c r="AM20" s="194"/>
      <c r="AN20" s="194"/>
      <c r="AO20" s="194"/>
      <c r="AP20" s="194"/>
      <c r="AQ20" s="194"/>
      <c r="AR20" s="194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P20" s="2"/>
    </row>
    <row r="21" spans="1:70" ht="36.75" customHeight="1" x14ac:dyDescent="0.25">
      <c r="A21" s="2"/>
      <c r="B21" s="110" t="s">
        <v>15</v>
      </c>
      <c r="C21" s="134"/>
      <c r="D21" s="107"/>
      <c r="E21" s="109" t="str">
        <f t="shared" si="0"/>
        <v/>
      </c>
      <c r="F21" s="108" t="s">
        <v>15</v>
      </c>
      <c r="G21" s="134"/>
      <c r="H21" s="127" t="s">
        <v>15</v>
      </c>
      <c r="I21" s="125"/>
      <c r="J21" s="133"/>
      <c r="K21" s="66"/>
      <c r="L21" s="203">
        <f t="shared" si="1"/>
        <v>0</v>
      </c>
      <c r="M21" s="107"/>
      <c r="N21" s="107"/>
      <c r="O21" s="334"/>
      <c r="P21" s="125"/>
      <c r="Q21" s="133"/>
      <c r="R21" s="66"/>
      <c r="S21" s="203">
        <f t="shared" si="2"/>
        <v>0</v>
      </c>
      <c r="T21" s="107"/>
      <c r="U21" s="107"/>
      <c r="V21" s="126"/>
      <c r="W21" s="125"/>
      <c r="X21" s="133"/>
      <c r="Y21" s="66"/>
      <c r="Z21" s="203">
        <f t="shared" si="3"/>
        <v>0</v>
      </c>
      <c r="AA21" s="107"/>
      <c r="AB21" s="107"/>
      <c r="AC21" s="334"/>
      <c r="AD21" s="125"/>
      <c r="AE21" s="133"/>
      <c r="AF21" s="66"/>
      <c r="AG21" s="203">
        <f t="shared" si="4"/>
        <v>0</v>
      </c>
      <c r="AH21" s="107"/>
      <c r="AI21" s="107"/>
      <c r="AJ21" s="334"/>
      <c r="AK21" s="196"/>
      <c r="AL21" s="194"/>
      <c r="AM21" s="194"/>
      <c r="AN21" s="194"/>
      <c r="AO21" s="194"/>
      <c r="AP21" s="194"/>
      <c r="AQ21" s="194"/>
      <c r="AR21" s="194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P21" s="2"/>
    </row>
    <row r="22" spans="1:70" ht="36.75" customHeight="1" x14ac:dyDescent="0.25">
      <c r="A22" s="2"/>
      <c r="B22" s="110" t="s">
        <v>15</v>
      </c>
      <c r="C22" s="134"/>
      <c r="D22" s="107"/>
      <c r="E22" s="109" t="str">
        <f t="shared" si="0"/>
        <v/>
      </c>
      <c r="F22" s="108" t="s">
        <v>15</v>
      </c>
      <c r="G22" s="134"/>
      <c r="H22" s="127" t="s">
        <v>15</v>
      </c>
      <c r="I22" s="125"/>
      <c r="J22" s="133"/>
      <c r="K22" s="66"/>
      <c r="L22" s="203">
        <f t="shared" si="1"/>
        <v>0</v>
      </c>
      <c r="M22" s="107"/>
      <c r="N22" s="107"/>
      <c r="O22" s="334"/>
      <c r="P22" s="125"/>
      <c r="Q22" s="133"/>
      <c r="R22" s="66"/>
      <c r="S22" s="203">
        <f t="shared" si="2"/>
        <v>0</v>
      </c>
      <c r="T22" s="107"/>
      <c r="U22" s="107"/>
      <c r="V22" s="126"/>
      <c r="W22" s="125"/>
      <c r="X22" s="133"/>
      <c r="Y22" s="66"/>
      <c r="Z22" s="203">
        <f t="shared" si="3"/>
        <v>0</v>
      </c>
      <c r="AA22" s="107"/>
      <c r="AB22" s="107"/>
      <c r="AC22" s="334"/>
      <c r="AD22" s="125"/>
      <c r="AE22" s="133"/>
      <c r="AF22" s="66"/>
      <c r="AG22" s="203">
        <f t="shared" si="4"/>
        <v>0</v>
      </c>
      <c r="AH22" s="107"/>
      <c r="AI22" s="107"/>
      <c r="AJ22" s="334"/>
      <c r="AK22" s="196"/>
      <c r="AL22" s="194"/>
      <c r="AM22" s="194"/>
      <c r="AN22" s="194"/>
      <c r="AO22" s="194"/>
      <c r="AP22" s="194"/>
      <c r="AQ22" s="194"/>
      <c r="AR22" s="194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P22" s="2"/>
    </row>
    <row r="23" spans="1:70" ht="36.75" customHeight="1" x14ac:dyDescent="0.25">
      <c r="A23" s="2"/>
      <c r="B23" s="110" t="s">
        <v>15</v>
      </c>
      <c r="C23" s="134"/>
      <c r="D23" s="107"/>
      <c r="E23" s="109" t="str">
        <f t="shared" si="0"/>
        <v/>
      </c>
      <c r="F23" s="108" t="s">
        <v>15</v>
      </c>
      <c r="G23" s="134"/>
      <c r="H23" s="127" t="s">
        <v>15</v>
      </c>
      <c r="I23" s="125"/>
      <c r="J23" s="133"/>
      <c r="K23" s="66"/>
      <c r="L23" s="203">
        <f t="shared" si="1"/>
        <v>0</v>
      </c>
      <c r="M23" s="107"/>
      <c r="N23" s="107"/>
      <c r="O23" s="334"/>
      <c r="P23" s="125"/>
      <c r="Q23" s="133"/>
      <c r="R23" s="66"/>
      <c r="S23" s="203">
        <f t="shared" si="2"/>
        <v>0</v>
      </c>
      <c r="T23" s="107"/>
      <c r="U23" s="107"/>
      <c r="V23" s="126"/>
      <c r="W23" s="125"/>
      <c r="X23" s="133"/>
      <c r="Y23" s="66"/>
      <c r="Z23" s="203">
        <f t="shared" si="3"/>
        <v>0</v>
      </c>
      <c r="AA23" s="107"/>
      <c r="AB23" s="107"/>
      <c r="AC23" s="334"/>
      <c r="AD23" s="125"/>
      <c r="AE23" s="133"/>
      <c r="AF23" s="66"/>
      <c r="AG23" s="203">
        <f t="shared" si="4"/>
        <v>0</v>
      </c>
      <c r="AH23" s="107"/>
      <c r="AI23" s="107"/>
      <c r="AJ23" s="334"/>
      <c r="AK23" s="196"/>
      <c r="AL23" s="194"/>
      <c r="AM23" s="194"/>
      <c r="AN23" s="194"/>
      <c r="AO23" s="194"/>
      <c r="AP23" s="194"/>
      <c r="AQ23" s="194"/>
      <c r="AR23" s="194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P23" s="2"/>
    </row>
    <row r="24" spans="1:70" ht="36.75" customHeight="1" x14ac:dyDescent="0.25">
      <c r="A24" s="2"/>
      <c r="B24" s="110" t="s">
        <v>15</v>
      </c>
      <c r="C24" s="134"/>
      <c r="D24" s="107"/>
      <c r="E24" s="109" t="str">
        <f t="shared" si="0"/>
        <v/>
      </c>
      <c r="F24" s="108" t="s">
        <v>15</v>
      </c>
      <c r="G24" s="134"/>
      <c r="H24" s="127" t="s">
        <v>15</v>
      </c>
      <c r="I24" s="125"/>
      <c r="J24" s="133"/>
      <c r="K24" s="66"/>
      <c r="L24" s="203">
        <f t="shared" si="1"/>
        <v>0</v>
      </c>
      <c r="M24" s="107"/>
      <c r="N24" s="107"/>
      <c r="O24" s="334"/>
      <c r="P24" s="125"/>
      <c r="Q24" s="133"/>
      <c r="R24" s="66"/>
      <c r="S24" s="203">
        <f t="shared" si="2"/>
        <v>0</v>
      </c>
      <c r="T24" s="107"/>
      <c r="U24" s="107"/>
      <c r="V24" s="126"/>
      <c r="W24" s="125"/>
      <c r="X24" s="133"/>
      <c r="Y24" s="66"/>
      <c r="Z24" s="203">
        <f t="shared" si="3"/>
        <v>0</v>
      </c>
      <c r="AA24" s="107"/>
      <c r="AB24" s="107"/>
      <c r="AC24" s="334"/>
      <c r="AD24" s="125"/>
      <c r="AE24" s="133"/>
      <c r="AF24" s="66"/>
      <c r="AG24" s="203">
        <f t="shared" si="4"/>
        <v>0</v>
      </c>
      <c r="AH24" s="107"/>
      <c r="AI24" s="107"/>
      <c r="AJ24" s="334"/>
      <c r="AK24" s="196"/>
      <c r="AL24" s="194"/>
      <c r="AM24" s="194"/>
      <c r="AN24" s="194"/>
      <c r="AO24" s="194"/>
      <c r="AP24" s="194"/>
      <c r="AQ24" s="194"/>
      <c r="AR24" s="194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P24" s="2"/>
    </row>
    <row r="25" spans="1:70" ht="36.75" customHeight="1" x14ac:dyDescent="0.25">
      <c r="A25" s="2"/>
      <c r="B25" s="110" t="s">
        <v>15</v>
      </c>
      <c r="C25" s="134"/>
      <c r="D25" s="107"/>
      <c r="E25" s="109" t="str">
        <f t="shared" si="0"/>
        <v/>
      </c>
      <c r="F25" s="108" t="s">
        <v>15</v>
      </c>
      <c r="G25" s="134"/>
      <c r="H25" s="127" t="s">
        <v>15</v>
      </c>
      <c r="I25" s="125"/>
      <c r="J25" s="133"/>
      <c r="K25" s="66"/>
      <c r="L25" s="203">
        <f t="shared" si="1"/>
        <v>0</v>
      </c>
      <c r="M25" s="107"/>
      <c r="N25" s="107"/>
      <c r="O25" s="334"/>
      <c r="P25" s="125"/>
      <c r="Q25" s="133"/>
      <c r="R25" s="66"/>
      <c r="S25" s="203">
        <f t="shared" si="2"/>
        <v>0</v>
      </c>
      <c r="T25" s="107"/>
      <c r="U25" s="107"/>
      <c r="V25" s="126"/>
      <c r="W25" s="125"/>
      <c r="X25" s="133"/>
      <c r="Y25" s="66"/>
      <c r="Z25" s="203">
        <f t="shared" si="3"/>
        <v>0</v>
      </c>
      <c r="AA25" s="107"/>
      <c r="AB25" s="107"/>
      <c r="AC25" s="334"/>
      <c r="AD25" s="125"/>
      <c r="AE25" s="133"/>
      <c r="AF25" s="66"/>
      <c r="AG25" s="203">
        <f t="shared" si="4"/>
        <v>0</v>
      </c>
      <c r="AH25" s="107"/>
      <c r="AI25" s="107"/>
      <c r="AJ25" s="334"/>
      <c r="AK25" s="196"/>
      <c r="AL25" s="194"/>
      <c r="AM25" s="194"/>
      <c r="AN25" s="194"/>
      <c r="AO25" s="194"/>
      <c r="AP25" s="194"/>
      <c r="AQ25" s="194"/>
      <c r="AR25" s="194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P25" s="2"/>
    </row>
    <row r="26" spans="1:70" ht="36.75" customHeight="1" x14ac:dyDescent="0.25">
      <c r="A26" s="2"/>
      <c r="B26" s="110" t="s">
        <v>15</v>
      </c>
      <c r="C26" s="134"/>
      <c r="D26" s="107"/>
      <c r="E26" s="109" t="str">
        <f t="shared" si="0"/>
        <v/>
      </c>
      <c r="F26" s="108" t="s">
        <v>15</v>
      </c>
      <c r="G26" s="134"/>
      <c r="H26" s="127" t="s">
        <v>15</v>
      </c>
      <c r="I26" s="125"/>
      <c r="J26" s="133"/>
      <c r="K26" s="66"/>
      <c r="L26" s="203">
        <f t="shared" si="1"/>
        <v>0</v>
      </c>
      <c r="M26" s="107"/>
      <c r="N26" s="107"/>
      <c r="O26" s="334"/>
      <c r="P26" s="125"/>
      <c r="Q26" s="133"/>
      <c r="R26" s="66"/>
      <c r="S26" s="203">
        <f t="shared" si="2"/>
        <v>0</v>
      </c>
      <c r="T26" s="107"/>
      <c r="U26" s="107"/>
      <c r="V26" s="126"/>
      <c r="W26" s="125"/>
      <c r="X26" s="133"/>
      <c r="Y26" s="66"/>
      <c r="Z26" s="203">
        <f t="shared" si="3"/>
        <v>0</v>
      </c>
      <c r="AA26" s="107"/>
      <c r="AB26" s="107"/>
      <c r="AC26" s="334"/>
      <c r="AD26" s="125"/>
      <c r="AE26" s="133"/>
      <c r="AF26" s="66"/>
      <c r="AG26" s="203">
        <f t="shared" si="4"/>
        <v>0</v>
      </c>
      <c r="AH26" s="107"/>
      <c r="AI26" s="107"/>
      <c r="AJ26" s="334"/>
      <c r="AK26" s="196"/>
      <c r="AL26" s="194"/>
      <c r="AM26" s="194"/>
      <c r="AN26" s="194"/>
      <c r="AO26" s="194"/>
      <c r="AP26" s="194"/>
      <c r="AQ26" s="194"/>
      <c r="AR26" s="194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P26" s="2"/>
    </row>
    <row r="27" spans="1:70" ht="36.75" customHeight="1" x14ac:dyDescent="0.25">
      <c r="A27" s="2"/>
      <c r="B27" s="110" t="s">
        <v>15</v>
      </c>
      <c r="C27" s="134"/>
      <c r="D27" s="107"/>
      <c r="E27" s="109" t="str">
        <f t="shared" si="0"/>
        <v/>
      </c>
      <c r="F27" s="108" t="s">
        <v>15</v>
      </c>
      <c r="G27" s="134"/>
      <c r="H27" s="127" t="s">
        <v>15</v>
      </c>
      <c r="I27" s="125"/>
      <c r="J27" s="133"/>
      <c r="K27" s="66"/>
      <c r="L27" s="203">
        <f t="shared" si="1"/>
        <v>0</v>
      </c>
      <c r="M27" s="107"/>
      <c r="N27" s="107"/>
      <c r="O27" s="334"/>
      <c r="P27" s="125"/>
      <c r="Q27" s="133"/>
      <c r="R27" s="66"/>
      <c r="S27" s="203">
        <f t="shared" si="2"/>
        <v>0</v>
      </c>
      <c r="T27" s="107"/>
      <c r="U27" s="107"/>
      <c r="V27" s="126"/>
      <c r="W27" s="125"/>
      <c r="X27" s="133"/>
      <c r="Y27" s="66"/>
      <c r="Z27" s="203">
        <f t="shared" si="3"/>
        <v>0</v>
      </c>
      <c r="AA27" s="107"/>
      <c r="AB27" s="107"/>
      <c r="AC27" s="334"/>
      <c r="AD27" s="125"/>
      <c r="AE27" s="133"/>
      <c r="AF27" s="66"/>
      <c r="AG27" s="203">
        <f>AD27*IF(AF27=21,1,(IF(ISNUMBER($E$10),(21-$E$10)/(21-AF27),1)))</f>
        <v>0</v>
      </c>
      <c r="AH27" s="107"/>
      <c r="AI27" s="107"/>
      <c r="AJ27" s="334"/>
      <c r="AK27" s="196"/>
      <c r="AL27" s="194"/>
      <c r="AM27" s="194"/>
      <c r="AN27" s="194"/>
      <c r="AO27" s="194"/>
      <c r="AP27" s="194"/>
      <c r="AQ27" s="194"/>
      <c r="AR27" s="194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P27" s="2"/>
    </row>
    <row r="28" spans="1:70" ht="36.75" customHeight="1" x14ac:dyDescent="0.25">
      <c r="A28" s="2"/>
      <c r="B28" s="110" t="s">
        <v>15</v>
      </c>
      <c r="C28" s="134"/>
      <c r="D28" s="107"/>
      <c r="E28" s="109" t="str">
        <f t="shared" si="0"/>
        <v/>
      </c>
      <c r="F28" s="108" t="s">
        <v>15</v>
      </c>
      <c r="G28" s="134"/>
      <c r="H28" s="127" t="s">
        <v>15</v>
      </c>
      <c r="I28" s="125"/>
      <c r="J28" s="133"/>
      <c r="K28" s="66"/>
      <c r="L28" s="203">
        <f t="shared" si="1"/>
        <v>0</v>
      </c>
      <c r="M28" s="107"/>
      <c r="N28" s="107"/>
      <c r="O28" s="334"/>
      <c r="P28" s="125"/>
      <c r="Q28" s="133"/>
      <c r="R28" s="66"/>
      <c r="S28" s="203">
        <f t="shared" si="2"/>
        <v>0</v>
      </c>
      <c r="T28" s="107"/>
      <c r="U28" s="107"/>
      <c r="V28" s="126"/>
      <c r="W28" s="125"/>
      <c r="X28" s="133"/>
      <c r="Y28" s="66"/>
      <c r="Z28" s="203">
        <f t="shared" si="3"/>
        <v>0</v>
      </c>
      <c r="AA28" s="107"/>
      <c r="AB28" s="107"/>
      <c r="AC28" s="334"/>
      <c r="AD28" s="125"/>
      <c r="AE28" s="133"/>
      <c r="AF28" s="66"/>
      <c r="AG28" s="203">
        <f t="shared" si="4"/>
        <v>0</v>
      </c>
      <c r="AH28" s="107"/>
      <c r="AI28" s="107"/>
      <c r="AJ28" s="334"/>
      <c r="AK28" s="196"/>
      <c r="AL28" s="194"/>
      <c r="AM28" s="194"/>
      <c r="AN28" s="194"/>
      <c r="AO28" s="194"/>
      <c r="AP28" s="194"/>
      <c r="AQ28" s="194"/>
      <c r="AR28" s="194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</row>
    <row r="29" spans="1:70" ht="36.75" customHeight="1" x14ac:dyDescent="0.25">
      <c r="A29" s="2"/>
      <c r="B29" s="110" t="s">
        <v>15</v>
      </c>
      <c r="C29" s="134"/>
      <c r="D29" s="107"/>
      <c r="E29" s="109" t="str">
        <f t="shared" si="0"/>
        <v/>
      </c>
      <c r="F29" s="108" t="s">
        <v>15</v>
      </c>
      <c r="G29" s="134"/>
      <c r="H29" s="127" t="s">
        <v>15</v>
      </c>
      <c r="I29" s="125"/>
      <c r="J29" s="133"/>
      <c r="K29" s="66"/>
      <c r="L29" s="203">
        <f t="shared" si="1"/>
        <v>0</v>
      </c>
      <c r="M29" s="107"/>
      <c r="N29" s="107"/>
      <c r="O29" s="334"/>
      <c r="P29" s="125"/>
      <c r="Q29" s="133"/>
      <c r="R29" s="66"/>
      <c r="S29" s="203">
        <f t="shared" si="2"/>
        <v>0</v>
      </c>
      <c r="T29" s="107"/>
      <c r="U29" s="107"/>
      <c r="V29" s="126"/>
      <c r="W29" s="125"/>
      <c r="X29" s="133"/>
      <c r="Y29" s="66"/>
      <c r="Z29" s="203">
        <f t="shared" si="3"/>
        <v>0</v>
      </c>
      <c r="AA29" s="107"/>
      <c r="AB29" s="107"/>
      <c r="AC29" s="334"/>
      <c r="AD29" s="125"/>
      <c r="AE29" s="133"/>
      <c r="AF29" s="66"/>
      <c r="AG29" s="203">
        <f t="shared" si="4"/>
        <v>0</v>
      </c>
      <c r="AH29" s="107"/>
      <c r="AI29" s="107"/>
      <c r="AJ29" s="334"/>
      <c r="AK29" s="196"/>
      <c r="AL29" s="194"/>
      <c r="AM29" s="194"/>
      <c r="AN29" s="194"/>
      <c r="AO29" s="194"/>
      <c r="AP29" s="194"/>
      <c r="AQ29" s="194"/>
      <c r="AR29" s="194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</row>
    <row r="30" spans="1:70" ht="36.75" customHeight="1" x14ac:dyDescent="0.25">
      <c r="A30" s="2"/>
      <c r="B30" s="110" t="s">
        <v>15</v>
      </c>
      <c r="C30" s="134"/>
      <c r="D30" s="107"/>
      <c r="E30" s="109" t="str">
        <f t="shared" si="0"/>
        <v/>
      </c>
      <c r="F30" s="108" t="s">
        <v>15</v>
      </c>
      <c r="G30" s="134"/>
      <c r="H30" s="127" t="s">
        <v>15</v>
      </c>
      <c r="I30" s="125"/>
      <c r="J30" s="133"/>
      <c r="K30" s="66"/>
      <c r="L30" s="203">
        <f t="shared" si="1"/>
        <v>0</v>
      </c>
      <c r="M30" s="107"/>
      <c r="N30" s="107"/>
      <c r="O30" s="334"/>
      <c r="P30" s="125"/>
      <c r="Q30" s="133"/>
      <c r="R30" s="66"/>
      <c r="S30" s="203">
        <f t="shared" si="2"/>
        <v>0</v>
      </c>
      <c r="T30" s="107"/>
      <c r="U30" s="107"/>
      <c r="V30" s="126"/>
      <c r="W30" s="125"/>
      <c r="X30" s="133"/>
      <c r="Y30" s="66"/>
      <c r="Z30" s="203">
        <f t="shared" si="3"/>
        <v>0</v>
      </c>
      <c r="AA30" s="107"/>
      <c r="AB30" s="107"/>
      <c r="AC30" s="334"/>
      <c r="AD30" s="125"/>
      <c r="AE30" s="133"/>
      <c r="AF30" s="66"/>
      <c r="AG30" s="203">
        <f t="shared" si="4"/>
        <v>0</v>
      </c>
      <c r="AH30" s="107"/>
      <c r="AI30" s="107"/>
      <c r="AJ30" s="334"/>
      <c r="AK30" s="196"/>
      <c r="AL30" s="194"/>
      <c r="AM30" s="194"/>
      <c r="AN30" s="194"/>
      <c r="AO30" s="194"/>
      <c r="AP30" s="194"/>
      <c r="AQ30" s="194"/>
      <c r="AR30" s="194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</row>
    <row r="31" spans="1:70" ht="36.75" customHeight="1" x14ac:dyDescent="0.25">
      <c r="A31" s="2"/>
      <c r="B31" s="110" t="s">
        <v>15</v>
      </c>
      <c r="C31" s="134"/>
      <c r="D31" s="107"/>
      <c r="E31" s="109" t="str">
        <f t="shared" si="0"/>
        <v/>
      </c>
      <c r="F31" s="108" t="s">
        <v>15</v>
      </c>
      <c r="G31" s="134"/>
      <c r="H31" s="127" t="s">
        <v>15</v>
      </c>
      <c r="I31" s="125"/>
      <c r="J31" s="133"/>
      <c r="K31" s="66"/>
      <c r="L31" s="203">
        <f t="shared" si="1"/>
        <v>0</v>
      </c>
      <c r="M31" s="107"/>
      <c r="N31" s="107"/>
      <c r="O31" s="334"/>
      <c r="P31" s="125"/>
      <c r="Q31" s="133"/>
      <c r="R31" s="66"/>
      <c r="S31" s="203">
        <f t="shared" si="2"/>
        <v>0</v>
      </c>
      <c r="T31" s="107"/>
      <c r="U31" s="107"/>
      <c r="V31" s="126"/>
      <c r="W31" s="125"/>
      <c r="X31" s="133"/>
      <c r="Y31" s="66"/>
      <c r="Z31" s="203">
        <f t="shared" si="3"/>
        <v>0</v>
      </c>
      <c r="AA31" s="107"/>
      <c r="AB31" s="107"/>
      <c r="AC31" s="334"/>
      <c r="AD31" s="125"/>
      <c r="AE31" s="133"/>
      <c r="AF31" s="66"/>
      <c r="AG31" s="203">
        <f t="shared" si="4"/>
        <v>0</v>
      </c>
      <c r="AH31" s="107"/>
      <c r="AI31" s="107"/>
      <c r="AJ31" s="334"/>
      <c r="AK31" s="196"/>
      <c r="AL31" s="194"/>
      <c r="AM31" s="194"/>
      <c r="AN31" s="194"/>
      <c r="AO31" s="194"/>
      <c r="AP31" s="194"/>
      <c r="AQ31" s="194"/>
      <c r="AR31" s="194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</row>
    <row r="32" spans="1:70" ht="36.75" customHeight="1" x14ac:dyDescent="0.25">
      <c r="A32" s="2"/>
      <c r="B32" s="110" t="s">
        <v>15</v>
      </c>
      <c r="C32" s="134"/>
      <c r="D32" s="107"/>
      <c r="E32" s="109" t="str">
        <f t="shared" si="0"/>
        <v/>
      </c>
      <c r="F32" s="108" t="s">
        <v>15</v>
      </c>
      <c r="G32" s="134"/>
      <c r="H32" s="127" t="s">
        <v>15</v>
      </c>
      <c r="I32" s="125"/>
      <c r="J32" s="133"/>
      <c r="K32" s="66"/>
      <c r="L32" s="203">
        <f t="shared" si="1"/>
        <v>0</v>
      </c>
      <c r="M32" s="107"/>
      <c r="N32" s="107"/>
      <c r="O32" s="334"/>
      <c r="P32" s="125"/>
      <c r="Q32" s="133"/>
      <c r="R32" s="66"/>
      <c r="S32" s="203">
        <f t="shared" si="2"/>
        <v>0</v>
      </c>
      <c r="T32" s="107"/>
      <c r="U32" s="107"/>
      <c r="V32" s="126"/>
      <c r="W32" s="125"/>
      <c r="X32" s="133"/>
      <c r="Y32" s="66"/>
      <c r="Z32" s="203">
        <f t="shared" si="3"/>
        <v>0</v>
      </c>
      <c r="AA32" s="107"/>
      <c r="AB32" s="107"/>
      <c r="AC32" s="334"/>
      <c r="AD32" s="125"/>
      <c r="AE32" s="133"/>
      <c r="AF32" s="66"/>
      <c r="AG32" s="203">
        <f t="shared" si="4"/>
        <v>0</v>
      </c>
      <c r="AH32" s="107"/>
      <c r="AI32" s="107"/>
      <c r="AJ32" s="334"/>
      <c r="AK32" s="196"/>
      <c r="AL32" s="194"/>
      <c r="AM32" s="194"/>
      <c r="AN32" s="194"/>
      <c r="AO32" s="194"/>
      <c r="AP32" s="194"/>
      <c r="AQ32" s="194"/>
      <c r="AR32" s="194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1:70" customFormat="1" ht="36.75" customHeight="1" x14ac:dyDescent="0.25">
      <c r="A33" s="176"/>
      <c r="B33" s="110" t="s">
        <v>15</v>
      </c>
      <c r="C33" s="134"/>
      <c r="D33" s="107"/>
      <c r="E33" s="109" t="str">
        <f t="shared" si="0"/>
        <v/>
      </c>
      <c r="F33" s="108" t="s">
        <v>15</v>
      </c>
      <c r="G33" s="134"/>
      <c r="H33" s="127" t="s">
        <v>15</v>
      </c>
      <c r="I33" s="125"/>
      <c r="J33" s="133"/>
      <c r="K33" s="66"/>
      <c r="L33" s="203">
        <f t="shared" si="1"/>
        <v>0</v>
      </c>
      <c r="M33" s="107"/>
      <c r="N33" s="107"/>
      <c r="O33" s="334"/>
      <c r="P33" s="125"/>
      <c r="Q33" s="133"/>
      <c r="R33" s="66"/>
      <c r="S33" s="203">
        <f t="shared" si="2"/>
        <v>0</v>
      </c>
      <c r="T33" s="107"/>
      <c r="U33" s="107"/>
      <c r="V33" s="126"/>
      <c r="W33" s="125"/>
      <c r="X33" s="133"/>
      <c r="Y33" s="66"/>
      <c r="Z33" s="203">
        <f t="shared" si="3"/>
        <v>0</v>
      </c>
      <c r="AA33" s="107"/>
      <c r="AB33" s="107"/>
      <c r="AC33" s="334"/>
      <c r="AD33" s="125"/>
      <c r="AE33" s="133"/>
      <c r="AF33" s="66"/>
      <c r="AG33" s="203">
        <f t="shared" si="4"/>
        <v>0</v>
      </c>
      <c r="AH33" s="107"/>
      <c r="AI33" s="107"/>
      <c r="AJ33" s="334"/>
      <c r="AK33" s="196"/>
      <c r="AL33" s="194"/>
      <c r="AM33" s="194"/>
      <c r="AN33" s="194"/>
      <c r="AO33" s="194"/>
      <c r="AP33" s="194"/>
      <c r="AQ33" s="194"/>
      <c r="AR33" s="194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1:70" ht="36.75" customHeight="1" x14ac:dyDescent="0.25">
      <c r="B34" s="110" t="s">
        <v>15</v>
      </c>
      <c r="C34" s="134"/>
      <c r="D34" s="107"/>
      <c r="E34" s="109" t="str">
        <f t="shared" si="0"/>
        <v/>
      </c>
      <c r="F34" s="108" t="s">
        <v>15</v>
      </c>
      <c r="G34" s="134"/>
      <c r="H34" s="127" t="s">
        <v>15</v>
      </c>
      <c r="I34" s="125"/>
      <c r="J34" s="133"/>
      <c r="K34" s="66"/>
      <c r="L34" s="203">
        <f t="shared" si="1"/>
        <v>0</v>
      </c>
      <c r="M34" s="107"/>
      <c r="N34" s="107"/>
      <c r="O34" s="334"/>
      <c r="P34" s="125"/>
      <c r="Q34" s="133"/>
      <c r="R34" s="66"/>
      <c r="S34" s="203">
        <f t="shared" si="2"/>
        <v>0</v>
      </c>
      <c r="T34" s="107"/>
      <c r="U34" s="107"/>
      <c r="V34" s="126"/>
      <c r="W34" s="125"/>
      <c r="X34" s="133"/>
      <c r="Y34" s="66"/>
      <c r="Z34" s="203">
        <f t="shared" si="3"/>
        <v>0</v>
      </c>
      <c r="AA34" s="107"/>
      <c r="AB34" s="107"/>
      <c r="AC34" s="334"/>
      <c r="AD34" s="125"/>
      <c r="AE34" s="133"/>
      <c r="AF34" s="66"/>
      <c r="AG34" s="203">
        <f t="shared" si="4"/>
        <v>0</v>
      </c>
      <c r="AH34" s="107"/>
      <c r="AI34" s="107"/>
      <c r="AJ34" s="334"/>
      <c r="AK34" s="196"/>
      <c r="AL34" s="194"/>
      <c r="AM34" s="194"/>
      <c r="AN34" s="194"/>
      <c r="AO34" s="194"/>
      <c r="AP34" s="194"/>
      <c r="AQ34" s="194"/>
      <c r="AR34" s="194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1:70" ht="36.75" customHeight="1" x14ac:dyDescent="0.25">
      <c r="B35" s="110" t="s">
        <v>15</v>
      </c>
      <c r="C35" s="134"/>
      <c r="D35" s="107"/>
      <c r="E35" s="109" t="str">
        <f t="shared" si="0"/>
        <v/>
      </c>
      <c r="F35" s="108" t="s">
        <v>15</v>
      </c>
      <c r="G35" s="134"/>
      <c r="H35" s="127" t="s">
        <v>15</v>
      </c>
      <c r="I35" s="125"/>
      <c r="J35" s="133"/>
      <c r="K35" s="66"/>
      <c r="L35" s="203">
        <f t="shared" si="1"/>
        <v>0</v>
      </c>
      <c r="M35" s="107"/>
      <c r="N35" s="107"/>
      <c r="O35" s="334"/>
      <c r="P35" s="125"/>
      <c r="Q35" s="133"/>
      <c r="R35" s="66"/>
      <c r="S35" s="203">
        <f t="shared" si="2"/>
        <v>0</v>
      </c>
      <c r="T35" s="107"/>
      <c r="U35" s="107"/>
      <c r="V35" s="126"/>
      <c r="W35" s="125"/>
      <c r="X35" s="133"/>
      <c r="Y35" s="66"/>
      <c r="Z35" s="203">
        <f t="shared" si="3"/>
        <v>0</v>
      </c>
      <c r="AA35" s="107"/>
      <c r="AB35" s="107"/>
      <c r="AC35" s="334"/>
      <c r="AD35" s="125"/>
      <c r="AE35" s="133"/>
      <c r="AF35" s="66"/>
      <c r="AG35" s="203">
        <f t="shared" si="4"/>
        <v>0</v>
      </c>
      <c r="AH35" s="107"/>
      <c r="AI35" s="107"/>
      <c r="AJ35" s="334"/>
      <c r="AK35" s="196"/>
      <c r="AL35" s="194"/>
      <c r="AM35" s="194"/>
      <c r="AN35" s="194"/>
      <c r="AO35" s="194"/>
      <c r="AP35" s="194"/>
      <c r="AQ35" s="194"/>
      <c r="AR35" s="194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1:70" ht="36.75" customHeight="1" x14ac:dyDescent="0.25">
      <c r="B36" s="110" t="s">
        <v>15</v>
      </c>
      <c r="C36" s="134"/>
      <c r="D36" s="107"/>
      <c r="E36" s="109" t="str">
        <f t="shared" si="0"/>
        <v/>
      </c>
      <c r="F36" s="108" t="s">
        <v>15</v>
      </c>
      <c r="G36" s="134"/>
      <c r="H36" s="127" t="s">
        <v>15</v>
      </c>
      <c r="I36" s="125"/>
      <c r="J36" s="133"/>
      <c r="K36" s="66"/>
      <c r="L36" s="203">
        <f t="shared" si="1"/>
        <v>0</v>
      </c>
      <c r="M36" s="107"/>
      <c r="N36" s="107"/>
      <c r="O36" s="334"/>
      <c r="P36" s="125"/>
      <c r="Q36" s="133"/>
      <c r="R36" s="66"/>
      <c r="S36" s="203">
        <f t="shared" si="2"/>
        <v>0</v>
      </c>
      <c r="T36" s="107"/>
      <c r="U36" s="107"/>
      <c r="V36" s="126"/>
      <c r="W36" s="125"/>
      <c r="X36" s="133"/>
      <c r="Y36" s="66"/>
      <c r="Z36" s="203">
        <f t="shared" si="3"/>
        <v>0</v>
      </c>
      <c r="AA36" s="107"/>
      <c r="AB36" s="107"/>
      <c r="AC36" s="334"/>
      <c r="AD36" s="125"/>
      <c r="AE36" s="133"/>
      <c r="AF36" s="66"/>
      <c r="AG36" s="203">
        <f t="shared" si="4"/>
        <v>0</v>
      </c>
      <c r="AH36" s="107"/>
      <c r="AI36" s="107"/>
      <c r="AJ36" s="334"/>
      <c r="AK36" s="196"/>
      <c r="AL36" s="194"/>
      <c r="AM36" s="194"/>
      <c r="AN36" s="194"/>
      <c r="AO36" s="194"/>
      <c r="AP36" s="194"/>
      <c r="AQ36" s="194"/>
      <c r="AR36" s="194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1:70" ht="36.75" customHeight="1" x14ac:dyDescent="0.25">
      <c r="B37" s="110" t="s">
        <v>15</v>
      </c>
      <c r="C37" s="134"/>
      <c r="D37" s="107"/>
      <c r="E37" s="109" t="str">
        <f t="shared" si="0"/>
        <v/>
      </c>
      <c r="F37" s="108" t="s">
        <v>15</v>
      </c>
      <c r="G37" s="134"/>
      <c r="H37" s="127" t="s">
        <v>15</v>
      </c>
      <c r="I37" s="125"/>
      <c r="J37" s="133"/>
      <c r="K37" s="66"/>
      <c r="L37" s="203">
        <f t="shared" si="1"/>
        <v>0</v>
      </c>
      <c r="M37" s="107"/>
      <c r="N37" s="107"/>
      <c r="O37" s="334"/>
      <c r="P37" s="125"/>
      <c r="Q37" s="133"/>
      <c r="R37" s="66"/>
      <c r="S37" s="203">
        <f t="shared" si="2"/>
        <v>0</v>
      </c>
      <c r="T37" s="107"/>
      <c r="U37" s="107"/>
      <c r="V37" s="126"/>
      <c r="W37" s="125"/>
      <c r="X37" s="133"/>
      <c r="Y37" s="66"/>
      <c r="Z37" s="203">
        <f t="shared" si="3"/>
        <v>0</v>
      </c>
      <c r="AA37" s="107"/>
      <c r="AB37" s="107"/>
      <c r="AC37" s="334"/>
      <c r="AD37" s="125"/>
      <c r="AE37" s="133"/>
      <c r="AF37" s="66"/>
      <c r="AG37" s="203">
        <f t="shared" si="4"/>
        <v>0</v>
      </c>
      <c r="AH37" s="107"/>
      <c r="AI37" s="107"/>
      <c r="AJ37" s="334"/>
      <c r="AK37" s="196"/>
      <c r="AL37" s="194"/>
      <c r="AM37" s="194"/>
      <c r="AN37" s="194"/>
      <c r="AO37" s="194"/>
      <c r="AP37" s="194"/>
      <c r="AQ37" s="194"/>
      <c r="AR37" s="194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1:70" ht="36.75" customHeight="1" x14ac:dyDescent="0.25">
      <c r="B38" s="110" t="s">
        <v>15</v>
      </c>
      <c r="C38" s="134"/>
      <c r="D38" s="107"/>
      <c r="E38" s="109" t="str">
        <f t="shared" si="0"/>
        <v/>
      </c>
      <c r="F38" s="108" t="s">
        <v>15</v>
      </c>
      <c r="G38" s="134"/>
      <c r="H38" s="127" t="s">
        <v>15</v>
      </c>
      <c r="I38" s="125"/>
      <c r="J38" s="133"/>
      <c r="K38" s="66"/>
      <c r="L38" s="203">
        <f t="shared" si="1"/>
        <v>0</v>
      </c>
      <c r="M38" s="107"/>
      <c r="N38" s="107"/>
      <c r="O38" s="334"/>
      <c r="P38" s="125"/>
      <c r="Q38" s="133"/>
      <c r="R38" s="66"/>
      <c r="S38" s="203">
        <f t="shared" si="2"/>
        <v>0</v>
      </c>
      <c r="T38" s="107"/>
      <c r="U38" s="107"/>
      <c r="V38" s="126"/>
      <c r="W38" s="125"/>
      <c r="X38" s="133"/>
      <c r="Y38" s="66"/>
      <c r="Z38" s="203">
        <f t="shared" si="3"/>
        <v>0</v>
      </c>
      <c r="AA38" s="107"/>
      <c r="AB38" s="107"/>
      <c r="AC38" s="334"/>
      <c r="AD38" s="125"/>
      <c r="AE38" s="133"/>
      <c r="AF38" s="66"/>
      <c r="AG38" s="203">
        <f t="shared" si="4"/>
        <v>0</v>
      </c>
      <c r="AH38" s="107"/>
      <c r="AI38" s="107"/>
      <c r="AJ38" s="334"/>
      <c r="AK38" s="196"/>
      <c r="AL38" s="194"/>
      <c r="AM38" s="194"/>
      <c r="AN38" s="194"/>
      <c r="AO38" s="194"/>
      <c r="AP38" s="194"/>
      <c r="AQ38" s="194"/>
      <c r="AR38" s="194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1:70" ht="19.5" thickBot="1" x14ac:dyDescent="0.3">
      <c r="B39" s="204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6"/>
      <c r="AL39" s="194"/>
      <c r="AM39" s="194"/>
      <c r="AN39" s="194"/>
      <c r="AO39" s="194"/>
      <c r="AP39" s="194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</row>
    <row r="40" spans="1:70" ht="19.5" thickTop="1" x14ac:dyDescent="0.25">
      <c r="X40" s="194"/>
      <c r="Z40" s="194"/>
      <c r="AA40" s="194"/>
      <c r="AB40" s="194"/>
      <c r="AC40" s="194"/>
      <c r="AD40" s="194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70" ht="18.75" x14ac:dyDescent="0.25">
      <c r="X41" s="194"/>
      <c r="Z41" s="194"/>
      <c r="AA41" s="194"/>
      <c r="AB41" s="194"/>
      <c r="AC41" s="194"/>
      <c r="AD41" s="194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</sheetData>
  <sheetProtection algorithmName="SHA-512" hashValue="4OWy5XLv+eHDeOHGIovdUJUSYF1dhMkjEuqOuHg/UlLncuVpALcnXRiq1EObc0WjJswC7wKR71cDKEpDoTrEFg==" saltValue="rKGS8n+j+qWK90SIpxqdpQ==" spinCount="100000" sheet="1" objects="1" scenarios="1"/>
  <mergeCells count="17">
    <mergeCell ref="I13:O13"/>
    <mergeCell ref="P13:V13"/>
    <mergeCell ref="W13:AC13"/>
    <mergeCell ref="AD13:AJ13"/>
    <mergeCell ref="O11:V11"/>
    <mergeCell ref="G11:N11"/>
    <mergeCell ref="B6:F6"/>
    <mergeCell ref="B10:D10"/>
    <mergeCell ref="E10:F10"/>
    <mergeCell ref="B11:D11"/>
    <mergeCell ref="E11:F11"/>
    <mergeCell ref="B7:D7"/>
    <mergeCell ref="E7:F7"/>
    <mergeCell ref="B8:D8"/>
    <mergeCell ref="E8:F8"/>
    <mergeCell ref="B9:D9"/>
    <mergeCell ref="E9:F9"/>
  </mergeCells>
  <conditionalFormatting sqref="C16:C38">
    <cfRule type="expression" dxfId="43" priority="9">
      <formula>IF($B16="Outro",FALSE,TRUE)</formula>
    </cfRule>
  </conditionalFormatting>
  <conditionalFormatting sqref="G16:G38">
    <cfRule type="expression" dxfId="42" priority="8">
      <formula>IF($F$28="Outro",FALSE,TRUE)</formula>
    </cfRule>
  </conditionalFormatting>
  <conditionalFormatting sqref="L16:L38">
    <cfRule type="expression" dxfId="41" priority="7">
      <formula>L16&gt;$D16</formula>
    </cfRule>
  </conditionalFormatting>
  <conditionalFormatting sqref="S16:S38">
    <cfRule type="expression" dxfId="40" priority="3">
      <formula>S16&gt;$D16</formula>
    </cfRule>
  </conditionalFormatting>
  <conditionalFormatting sqref="Z16:Z38">
    <cfRule type="expression" dxfId="39" priority="2">
      <formula>Z16&gt;$D16</formula>
    </cfRule>
  </conditionalFormatting>
  <conditionalFormatting sqref="AG16:AG38">
    <cfRule type="expression" dxfId="38" priority="1">
      <formula>AG16&gt;$D16</formula>
    </cfRule>
  </conditionalFormatting>
  <dataValidations count="5"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 xr:uid="{00000000-0002-0000-0F00-000000000000}">
      <formula1>" -,&lt;LQ, &lt;Ld"</formula1>
    </dataValidation>
    <dataValidation type="list" allowBlank="1" showInputMessage="1" showErrorMessage="1" sqref="E11:F11" xr:uid="{00000000-0002-0000-0F00-000001000000}">
      <formula1>"&lt;selecionar&gt;, Sim, Não"</formula1>
    </dataValidation>
    <dataValidation type="list" allowBlank="1" showInputMessage="1" showErrorMessage="1" sqref="H16:H38" xr:uid="{00000000-0002-0000-0F00-000002000000}">
      <formula1>"&lt;Selecionar&gt;, Acreditado, Não acreditado"</formula1>
    </dataValidation>
    <dataValidation type="list" allowBlank="1" showInputMessage="1" showErrorMessage="1" sqref="L5" xr:uid="{00000000-0002-0000-0F00-000003000000}">
      <formula1>"&lt;Selecionar&gt;,Sim,Não"</formula1>
    </dataValidation>
    <dataValidation type="whole" operator="notEqual" showDropDown="1" showInputMessage="1" showErrorMessage="1" errorTitle="Erro" error="Se o oxigénio de referência for 21 ou não especificado por favor não preencha este campo!" sqref="E10:F10" xr:uid="{00000000-0002-0000-0F00-000004000000}">
      <formula1>21</formula1>
    </dataValidation>
  </dataValidations>
  <hyperlinks>
    <hyperlink ref="B1" location="Atividade!A1" display="&lt; Voltar ao ínicio" xr:uid="{00000000-0004-0000-0F00-000000000000}"/>
  </hyperlinks>
  <pageMargins left="0.25" right="0.25" top="0.75" bottom="0.75" header="0.3" footer="0.3"/>
  <pageSetup paperSize="8" scale="2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F00-000005000000}">
          <x14:formula1>
            <xm:f>Suporte!$D$6:$D$10</xm:f>
          </x14:formula1>
          <xm:sqref>F16:F38</xm:sqref>
        </x14:dataValidation>
        <x14:dataValidation type="list" allowBlank="1" showInputMessage="1" showErrorMessage="1" xr:uid="{00000000-0002-0000-0F00-000006000000}">
          <x14:formula1>
            <xm:f>Suporte!$S$6:$S$72</xm:f>
          </x14:formula1>
          <xm:sqref>B16:B38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BR41"/>
  <sheetViews>
    <sheetView zoomScale="70" zoomScaleNormal="70" workbookViewId="0"/>
  </sheetViews>
  <sheetFormatPr defaultColWidth="9" defaultRowHeight="15" x14ac:dyDescent="0.25"/>
  <cols>
    <col min="1" max="1" width="3.25" style="5" customWidth="1"/>
    <col min="2" max="2" width="20.875" style="5" customWidth="1"/>
    <col min="3" max="3" width="13.25" style="5" customWidth="1"/>
    <col min="4" max="4" width="10.625" style="5" customWidth="1"/>
    <col min="5" max="7" width="12" style="5" customWidth="1"/>
    <col min="8" max="8" width="12.75" style="5" customWidth="1"/>
    <col min="9" max="36" width="12.125" style="5" customWidth="1"/>
    <col min="37" max="37" width="5.5" style="5" customWidth="1"/>
    <col min="38" max="38" width="14.125" style="5" customWidth="1"/>
    <col min="39" max="39" width="9" style="5"/>
    <col min="40" max="40" width="12.5" style="5" customWidth="1"/>
    <col min="41" max="41" width="13.375" style="5" customWidth="1"/>
    <col min="42" max="42" width="9" style="5"/>
    <col min="43" max="43" width="17.25" style="5" customWidth="1"/>
    <col min="44" max="44" width="11.375" style="5" customWidth="1"/>
    <col min="45" max="48" width="9" style="5"/>
    <col min="49" max="49" width="4.75" style="5" customWidth="1"/>
    <col min="50" max="16384" width="9" style="5"/>
  </cols>
  <sheetData>
    <row r="1" spans="1:44" customFormat="1" ht="15.75" thickBot="1" x14ac:dyDescent="0.3">
      <c r="B1" s="92" t="s">
        <v>11</v>
      </c>
    </row>
    <row r="2" spans="1:44" customFormat="1" ht="18" x14ac:dyDescent="0.25">
      <c r="A2" s="24"/>
      <c r="B2" s="41" t="s">
        <v>2428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40"/>
      <c r="W2" s="40"/>
      <c r="X2" s="40"/>
      <c r="Y2" s="40"/>
      <c r="Z2" s="40"/>
      <c r="AA2" s="40"/>
      <c r="AB2" s="5"/>
    </row>
    <row r="3" spans="1:44" customFormat="1" ht="18" x14ac:dyDescent="0.25">
      <c r="A3" s="176"/>
      <c r="B3" s="403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</row>
    <row r="4" spans="1:44" customFormat="1" ht="19.5" thickBot="1" x14ac:dyDescent="0.3">
      <c r="A4" s="176"/>
      <c r="B4" s="422" t="s">
        <v>2924</v>
      </c>
      <c r="C4" s="190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5"/>
    </row>
    <row r="5" spans="1:44" ht="15.75" thickTop="1" x14ac:dyDescent="0.25">
      <c r="A5" s="176"/>
      <c r="B5" s="34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2"/>
    </row>
    <row r="6" spans="1:44" ht="18" customHeight="1" x14ac:dyDescent="0.25">
      <c r="A6" s="2"/>
      <c r="B6" s="710" t="s">
        <v>2382</v>
      </c>
      <c r="C6" s="711"/>
      <c r="D6" s="711"/>
      <c r="E6" s="711"/>
      <c r="F6" s="71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K6" s="197"/>
    </row>
    <row r="7" spans="1:44" ht="18" customHeight="1" x14ac:dyDescent="0.25">
      <c r="A7" s="2"/>
      <c r="B7" s="708" t="s">
        <v>2383</v>
      </c>
      <c r="C7" s="709"/>
      <c r="D7" s="709"/>
      <c r="E7" s="609"/>
      <c r="F7" s="609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K7" s="197"/>
    </row>
    <row r="8" spans="1:44" ht="18" customHeight="1" x14ac:dyDescent="0.25">
      <c r="A8" s="2"/>
      <c r="B8" s="686" t="s">
        <v>2385</v>
      </c>
      <c r="C8" s="687"/>
      <c r="D8" s="688"/>
      <c r="E8" s="649"/>
      <c r="F8" s="651"/>
      <c r="G8" s="2"/>
      <c r="H8" s="13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K8" s="197"/>
    </row>
    <row r="9" spans="1:44" ht="18" customHeight="1" x14ac:dyDescent="0.25">
      <c r="A9" s="2"/>
      <c r="B9" s="708" t="s">
        <v>2384</v>
      </c>
      <c r="C9" s="709"/>
      <c r="D9" s="709"/>
      <c r="E9" s="609"/>
      <c r="F9" s="609"/>
      <c r="G9" s="2"/>
      <c r="H9" s="130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K9" s="197"/>
    </row>
    <row r="10" spans="1:44" ht="18" customHeight="1" x14ac:dyDescent="0.25">
      <c r="A10" s="2"/>
      <c r="B10" s="686" t="s">
        <v>2387</v>
      </c>
      <c r="C10" s="687"/>
      <c r="D10" s="688"/>
      <c r="E10" s="649"/>
      <c r="F10" s="651"/>
      <c r="G10" s="2"/>
      <c r="H10" s="13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K10" s="197"/>
    </row>
    <row r="11" spans="1:44" ht="18" customHeight="1" x14ac:dyDescent="0.25">
      <c r="A11" s="2"/>
      <c r="B11" s="686" t="s">
        <v>2386</v>
      </c>
      <c r="C11" s="687"/>
      <c r="D11" s="688"/>
      <c r="E11" s="649"/>
      <c r="F11" s="651"/>
      <c r="G11" s="713"/>
      <c r="H11" s="713"/>
      <c r="I11" s="713"/>
      <c r="J11" s="713"/>
      <c r="K11" s="713"/>
      <c r="L11" s="713"/>
      <c r="M11" s="713"/>
      <c r="N11" s="713"/>
      <c r="O11" s="714"/>
      <c r="P11" s="714"/>
      <c r="Q11" s="714"/>
      <c r="R11" s="714"/>
      <c r="S11" s="714"/>
      <c r="T11" s="714"/>
      <c r="U11" s="714"/>
      <c r="V11" s="714"/>
      <c r="W11" s="193"/>
      <c r="X11" s="193"/>
      <c r="Y11" s="193"/>
      <c r="Z11" s="193"/>
      <c r="AA11" s="193"/>
      <c r="AB11" s="193"/>
      <c r="AC11" s="2"/>
      <c r="AD11" s="2"/>
      <c r="AK11" s="197"/>
    </row>
    <row r="12" spans="1:44" ht="18.75" x14ac:dyDescent="0.25">
      <c r="A12" s="2"/>
      <c r="B12" s="195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194"/>
      <c r="AK12" s="197"/>
    </row>
    <row r="13" spans="1:44" ht="18.75" customHeight="1" x14ac:dyDescent="0.25">
      <c r="A13" s="2"/>
      <c r="B13" s="198"/>
      <c r="C13" s="2"/>
      <c r="D13" s="2"/>
      <c r="E13" s="2"/>
      <c r="F13" s="2"/>
      <c r="G13" s="2"/>
      <c r="H13" s="2"/>
      <c r="I13" s="702" t="s">
        <v>2584</v>
      </c>
      <c r="J13" s="703"/>
      <c r="K13" s="703"/>
      <c r="L13" s="703"/>
      <c r="M13" s="703"/>
      <c r="N13" s="703"/>
      <c r="O13" s="704"/>
      <c r="P13" s="702" t="s">
        <v>2585</v>
      </c>
      <c r="Q13" s="703"/>
      <c r="R13" s="703"/>
      <c r="S13" s="703"/>
      <c r="T13" s="703"/>
      <c r="U13" s="703"/>
      <c r="V13" s="704"/>
      <c r="W13" s="702" t="s">
        <v>2586</v>
      </c>
      <c r="X13" s="703"/>
      <c r="Y13" s="703"/>
      <c r="Z13" s="703"/>
      <c r="AA13" s="703"/>
      <c r="AB13" s="703"/>
      <c r="AC13" s="704"/>
      <c r="AD13" s="702" t="s">
        <v>2587</v>
      </c>
      <c r="AE13" s="703"/>
      <c r="AF13" s="703"/>
      <c r="AG13" s="703"/>
      <c r="AH13" s="703"/>
      <c r="AI13" s="703"/>
      <c r="AJ13" s="705"/>
      <c r="AK13" s="197"/>
      <c r="AL13" s="194"/>
      <c r="AM13" s="194"/>
      <c r="AN13" s="194"/>
    </row>
    <row r="14" spans="1:44" ht="40.5" customHeight="1" x14ac:dyDescent="0.25">
      <c r="A14" s="2"/>
      <c r="B14" s="199"/>
      <c r="C14" s="158"/>
      <c r="D14" s="158"/>
      <c r="E14" s="158"/>
      <c r="F14" s="158"/>
      <c r="G14" s="158"/>
      <c r="H14" s="158"/>
      <c r="I14" s="125"/>
      <c r="J14" s="107"/>
      <c r="K14" s="107"/>
      <c r="L14" s="107"/>
      <c r="M14" s="107"/>
      <c r="N14" s="107"/>
      <c r="O14" s="107"/>
      <c r="P14" s="125"/>
      <c r="Q14" s="107"/>
      <c r="R14" s="107"/>
      <c r="S14" s="107"/>
      <c r="T14" s="107"/>
      <c r="U14" s="107"/>
      <c r="V14" s="107"/>
      <c r="W14" s="125"/>
      <c r="X14" s="107"/>
      <c r="Y14" s="107"/>
      <c r="Z14" s="107"/>
      <c r="AA14" s="107"/>
      <c r="AB14" s="107"/>
      <c r="AC14" s="107"/>
      <c r="AD14" s="125"/>
      <c r="AE14" s="107"/>
      <c r="AF14" s="107"/>
      <c r="AG14" s="107"/>
      <c r="AH14" s="107"/>
      <c r="AI14" s="107"/>
      <c r="AJ14" s="126"/>
      <c r="AK14" s="196"/>
      <c r="AL14" s="194"/>
      <c r="AM14" s="194"/>
      <c r="AN14" s="194"/>
      <c r="AO14" s="194"/>
      <c r="AP14" s="194"/>
      <c r="AQ14" s="194"/>
      <c r="AR14" s="194"/>
    </row>
    <row r="15" spans="1:44" ht="107.25" customHeight="1" x14ac:dyDescent="0.25">
      <c r="A15" s="2"/>
      <c r="B15" s="208" t="s">
        <v>56</v>
      </c>
      <c r="C15" s="293" t="s">
        <v>2439</v>
      </c>
      <c r="D15" s="209" t="s">
        <v>2488</v>
      </c>
      <c r="E15" s="209" t="s">
        <v>2391</v>
      </c>
      <c r="F15" s="209" t="s">
        <v>57</v>
      </c>
      <c r="G15" s="292" t="s">
        <v>2502</v>
      </c>
      <c r="H15" s="292" t="s">
        <v>58</v>
      </c>
      <c r="I15" s="336" t="s">
        <v>2389</v>
      </c>
      <c r="J15" s="337" t="s">
        <v>2427</v>
      </c>
      <c r="K15" s="338" t="s">
        <v>292</v>
      </c>
      <c r="L15" s="338" t="s">
        <v>2390</v>
      </c>
      <c r="M15" s="339" t="s">
        <v>2583</v>
      </c>
      <c r="N15" s="339" t="s">
        <v>2388</v>
      </c>
      <c r="O15" s="340" t="s">
        <v>2503</v>
      </c>
      <c r="P15" s="202" t="s">
        <v>2389</v>
      </c>
      <c r="Q15" s="200" t="s">
        <v>2427</v>
      </c>
      <c r="R15" s="201" t="s">
        <v>292</v>
      </c>
      <c r="S15" s="201" t="s">
        <v>2390</v>
      </c>
      <c r="T15" s="339" t="s">
        <v>2583</v>
      </c>
      <c r="U15" s="339" t="s">
        <v>2388</v>
      </c>
      <c r="V15" s="340" t="s">
        <v>2503</v>
      </c>
      <c r="W15" s="202" t="s">
        <v>2389</v>
      </c>
      <c r="X15" s="200" t="s">
        <v>2427</v>
      </c>
      <c r="Y15" s="201" t="s">
        <v>292</v>
      </c>
      <c r="Z15" s="201" t="s">
        <v>2390</v>
      </c>
      <c r="AA15" s="339" t="s">
        <v>2583</v>
      </c>
      <c r="AB15" s="339" t="s">
        <v>2388</v>
      </c>
      <c r="AC15" s="340" t="s">
        <v>2503</v>
      </c>
      <c r="AD15" s="202" t="s">
        <v>2389</v>
      </c>
      <c r="AE15" s="200" t="s">
        <v>2427</v>
      </c>
      <c r="AF15" s="201" t="s">
        <v>292</v>
      </c>
      <c r="AG15" s="201" t="s">
        <v>2390</v>
      </c>
      <c r="AH15" s="339" t="s">
        <v>2583</v>
      </c>
      <c r="AI15" s="339" t="s">
        <v>2388</v>
      </c>
      <c r="AJ15" s="340" t="s">
        <v>2503</v>
      </c>
      <c r="AK15" s="196"/>
      <c r="AL15" s="194"/>
      <c r="AM15" s="194"/>
      <c r="AN15" s="194"/>
      <c r="AO15" s="194"/>
      <c r="AP15" s="194"/>
      <c r="AQ15" s="194"/>
      <c r="AR15" s="194"/>
    </row>
    <row r="16" spans="1:44" ht="36.75" customHeight="1" x14ac:dyDescent="0.25">
      <c r="A16" s="2"/>
      <c r="B16" s="110" t="s">
        <v>15</v>
      </c>
      <c r="C16" s="134"/>
      <c r="D16" s="107"/>
      <c r="E16" s="109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08" t="s">
        <v>15</v>
      </c>
      <c r="G16" s="134"/>
      <c r="H16" s="127" t="s">
        <v>15</v>
      </c>
      <c r="I16" s="125"/>
      <c r="J16" s="133"/>
      <c r="K16" s="66"/>
      <c r="L16" s="203">
        <f>I16*IF(K16=21,1,(IF(ISNUMBER($E$10),(21-$E$10)/(21-K16),1)))</f>
        <v>0</v>
      </c>
      <c r="M16" s="107"/>
      <c r="N16" s="107"/>
      <c r="O16" s="334"/>
      <c r="P16" s="125"/>
      <c r="Q16" s="133"/>
      <c r="R16" s="66"/>
      <c r="S16" s="203">
        <f>P16*IF(R16=21,1,(IF(ISNUMBER($E$10),(21-$E$10)/(21-R16),1)))</f>
        <v>0</v>
      </c>
      <c r="T16" s="107"/>
      <c r="U16" s="107"/>
      <c r="V16" s="334"/>
      <c r="W16" s="125"/>
      <c r="X16" s="133"/>
      <c r="Y16" s="66"/>
      <c r="Z16" s="203">
        <f>W16*IF(Y16=21,1,(IF(ISNUMBER($E$10),(21-$E$10)/(21-Y16),1)))</f>
        <v>0</v>
      </c>
      <c r="AA16" s="107"/>
      <c r="AB16" s="107"/>
      <c r="AC16" s="334"/>
      <c r="AD16" s="125"/>
      <c r="AE16" s="133"/>
      <c r="AF16" s="66"/>
      <c r="AG16" s="203">
        <f>AD16*IF(AF16=21,1,(IF(ISNUMBER($E$10),(21-$E$10)/(21-AF16),1)))</f>
        <v>0</v>
      </c>
      <c r="AH16" s="107"/>
      <c r="AI16" s="107"/>
      <c r="AJ16" s="334"/>
      <c r="AK16" s="196"/>
      <c r="AL16" s="194"/>
      <c r="AM16" s="194"/>
      <c r="AN16" s="194"/>
      <c r="AO16" s="194"/>
      <c r="AP16" s="194"/>
      <c r="AQ16" s="194"/>
      <c r="AR16" s="194"/>
    </row>
    <row r="17" spans="1:70" ht="36.75" customHeight="1" x14ac:dyDescent="0.25">
      <c r="A17" s="2"/>
      <c r="B17" s="110" t="s">
        <v>15</v>
      </c>
      <c r="C17" s="134"/>
      <c r="D17" s="107"/>
      <c r="E17" s="109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08" t="s">
        <v>15</v>
      </c>
      <c r="G17" s="134"/>
      <c r="H17" s="127" t="s">
        <v>15</v>
      </c>
      <c r="I17" s="125"/>
      <c r="J17" s="133"/>
      <c r="K17" s="66"/>
      <c r="L17" s="203">
        <f t="shared" ref="L17:L38" si="1">I17*IF(K17=21,1,(IF(ISNUMBER($E$10),(21-$E$10)/(21-K17),1)))</f>
        <v>0</v>
      </c>
      <c r="M17" s="107"/>
      <c r="N17" s="107"/>
      <c r="O17" s="335"/>
      <c r="P17" s="125"/>
      <c r="Q17" s="133"/>
      <c r="R17" s="66"/>
      <c r="S17" s="203">
        <f t="shared" ref="S17:S38" si="2">P17*IF(R17=21,1,(IF(ISNUMBER($E$10),(21-$E$10)/(21-R17),1)))</f>
        <v>0</v>
      </c>
      <c r="T17" s="107"/>
      <c r="U17" s="107"/>
      <c r="V17" s="126"/>
      <c r="W17" s="125"/>
      <c r="X17" s="133"/>
      <c r="Y17" s="66"/>
      <c r="Z17" s="203">
        <f t="shared" ref="Z17:Z38" si="3">W17*IF(Y17=21,1,(IF(ISNUMBER($E$10),(21-$E$10)/(21-Y17),1)))</f>
        <v>0</v>
      </c>
      <c r="AA17" s="107"/>
      <c r="AB17" s="107"/>
      <c r="AC17" s="334"/>
      <c r="AD17" s="125"/>
      <c r="AE17" s="133"/>
      <c r="AF17" s="66"/>
      <c r="AG17" s="203">
        <f t="shared" ref="AG17:AG38" si="4">AD17*IF(AF17=21,1,(IF(ISNUMBER($E$10),(21-$E$10)/(21-AF17),1)))</f>
        <v>0</v>
      </c>
      <c r="AH17" s="107"/>
      <c r="AI17" s="107"/>
      <c r="AJ17" s="334"/>
      <c r="AK17" s="196"/>
      <c r="AL17" s="194"/>
      <c r="AM17" s="194"/>
      <c r="AN17" s="194"/>
      <c r="AO17" s="194"/>
      <c r="AP17" s="194"/>
      <c r="AQ17" s="194"/>
      <c r="AR17" s="194"/>
      <c r="AS17" s="2"/>
      <c r="AT17" s="2"/>
    </row>
    <row r="18" spans="1:70" ht="36.75" customHeight="1" x14ac:dyDescent="0.25">
      <c r="A18" s="2"/>
      <c r="B18" s="110" t="s">
        <v>15</v>
      </c>
      <c r="C18" s="134"/>
      <c r="D18" s="107"/>
      <c r="E18" s="109" t="str">
        <f t="shared" si="0"/>
        <v/>
      </c>
      <c r="F18" s="108" t="s">
        <v>15</v>
      </c>
      <c r="G18" s="134"/>
      <c r="H18" s="127" t="s">
        <v>15</v>
      </c>
      <c r="I18" s="125"/>
      <c r="J18" s="133"/>
      <c r="K18" s="66"/>
      <c r="L18" s="203">
        <f t="shared" si="1"/>
        <v>0</v>
      </c>
      <c r="M18" s="107"/>
      <c r="N18" s="107"/>
      <c r="O18" s="334"/>
      <c r="P18" s="125"/>
      <c r="Q18" s="133"/>
      <c r="R18" s="66"/>
      <c r="S18" s="203">
        <f t="shared" si="2"/>
        <v>0</v>
      </c>
      <c r="T18" s="107"/>
      <c r="U18" s="107"/>
      <c r="V18" s="126"/>
      <c r="W18" s="125"/>
      <c r="X18" s="133"/>
      <c r="Y18" s="66"/>
      <c r="Z18" s="203">
        <f t="shared" si="3"/>
        <v>0</v>
      </c>
      <c r="AA18" s="107"/>
      <c r="AB18" s="107"/>
      <c r="AC18" s="334"/>
      <c r="AD18" s="125"/>
      <c r="AE18" s="133"/>
      <c r="AF18" s="66"/>
      <c r="AG18" s="203">
        <f t="shared" si="4"/>
        <v>0</v>
      </c>
      <c r="AH18" s="107"/>
      <c r="AI18" s="107"/>
      <c r="AJ18" s="334"/>
      <c r="AK18" s="196"/>
      <c r="AL18" s="194"/>
      <c r="AM18" s="194"/>
      <c r="AN18" s="194"/>
      <c r="AO18" s="194"/>
      <c r="AP18" s="194"/>
      <c r="AQ18" s="194"/>
      <c r="AR18" s="194"/>
      <c r="AS18" s="2"/>
      <c r="AT18" s="2"/>
    </row>
    <row r="19" spans="1:70" ht="36.75" customHeight="1" x14ac:dyDescent="0.25">
      <c r="A19" s="2"/>
      <c r="B19" s="110" t="s">
        <v>15</v>
      </c>
      <c r="C19" s="134"/>
      <c r="D19" s="107"/>
      <c r="E19" s="109" t="str">
        <f t="shared" si="0"/>
        <v/>
      </c>
      <c r="F19" s="108" t="s">
        <v>15</v>
      </c>
      <c r="G19" s="134"/>
      <c r="H19" s="127" t="s">
        <v>15</v>
      </c>
      <c r="I19" s="125"/>
      <c r="J19" s="133"/>
      <c r="K19" s="66"/>
      <c r="L19" s="203">
        <f t="shared" si="1"/>
        <v>0</v>
      </c>
      <c r="M19" s="107"/>
      <c r="N19" s="107"/>
      <c r="O19" s="334"/>
      <c r="P19" s="125"/>
      <c r="Q19" s="133"/>
      <c r="R19" s="66"/>
      <c r="S19" s="203">
        <f t="shared" si="2"/>
        <v>0</v>
      </c>
      <c r="T19" s="107"/>
      <c r="U19" s="107"/>
      <c r="V19" s="126"/>
      <c r="W19" s="125"/>
      <c r="X19" s="133"/>
      <c r="Y19" s="66"/>
      <c r="Z19" s="203">
        <f t="shared" si="3"/>
        <v>0</v>
      </c>
      <c r="AA19" s="107"/>
      <c r="AB19" s="107"/>
      <c r="AC19" s="334"/>
      <c r="AD19" s="125"/>
      <c r="AE19" s="133"/>
      <c r="AF19" s="66"/>
      <c r="AG19" s="203">
        <f t="shared" si="4"/>
        <v>0</v>
      </c>
      <c r="AH19" s="107"/>
      <c r="AI19" s="107"/>
      <c r="AJ19" s="334"/>
      <c r="AK19" s="196"/>
      <c r="AL19" s="194"/>
      <c r="AM19" s="194"/>
      <c r="AN19" s="194"/>
      <c r="AO19" s="194"/>
      <c r="AP19" s="194"/>
      <c r="AQ19" s="194"/>
      <c r="AR19" s="194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P19" s="2"/>
    </row>
    <row r="20" spans="1:70" ht="36.75" customHeight="1" x14ac:dyDescent="0.25">
      <c r="A20" s="2"/>
      <c r="B20" s="110" t="s">
        <v>15</v>
      </c>
      <c r="C20" s="134"/>
      <c r="D20" s="107"/>
      <c r="E20" s="109" t="str">
        <f t="shared" si="0"/>
        <v/>
      </c>
      <c r="F20" s="108" t="s">
        <v>15</v>
      </c>
      <c r="G20" s="134"/>
      <c r="H20" s="127" t="s">
        <v>15</v>
      </c>
      <c r="I20" s="125"/>
      <c r="J20" s="133"/>
      <c r="K20" s="66"/>
      <c r="L20" s="203">
        <f t="shared" si="1"/>
        <v>0</v>
      </c>
      <c r="M20" s="107"/>
      <c r="N20" s="107"/>
      <c r="O20" s="334"/>
      <c r="P20" s="125"/>
      <c r="Q20" s="133"/>
      <c r="R20" s="66"/>
      <c r="S20" s="203">
        <f t="shared" si="2"/>
        <v>0</v>
      </c>
      <c r="T20" s="107"/>
      <c r="U20" s="107"/>
      <c r="V20" s="126"/>
      <c r="W20" s="125"/>
      <c r="X20" s="133"/>
      <c r="Y20" s="66"/>
      <c r="Z20" s="203">
        <f t="shared" si="3"/>
        <v>0</v>
      </c>
      <c r="AA20" s="107"/>
      <c r="AB20" s="107"/>
      <c r="AC20" s="334"/>
      <c r="AD20" s="125"/>
      <c r="AE20" s="133"/>
      <c r="AF20" s="66"/>
      <c r="AG20" s="203">
        <f>AD20*IF(AF20=21,1,(IF(ISNUMBER($E$10),(21-$E$10)/(21-AF20),1)))</f>
        <v>0</v>
      </c>
      <c r="AH20" s="107"/>
      <c r="AI20" s="107"/>
      <c r="AJ20" s="334"/>
      <c r="AK20" s="196"/>
      <c r="AL20" s="194"/>
      <c r="AM20" s="194"/>
      <c r="AN20" s="194"/>
      <c r="AO20" s="194"/>
      <c r="AP20" s="194"/>
      <c r="AQ20" s="194"/>
      <c r="AR20" s="194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P20" s="2"/>
    </row>
    <row r="21" spans="1:70" ht="36.75" customHeight="1" x14ac:dyDescent="0.25">
      <c r="A21" s="2"/>
      <c r="B21" s="110" t="s">
        <v>15</v>
      </c>
      <c r="C21" s="134"/>
      <c r="D21" s="107"/>
      <c r="E21" s="109" t="str">
        <f t="shared" si="0"/>
        <v/>
      </c>
      <c r="F21" s="108" t="s">
        <v>15</v>
      </c>
      <c r="G21" s="134"/>
      <c r="H21" s="127" t="s">
        <v>15</v>
      </c>
      <c r="I21" s="125"/>
      <c r="J21" s="133"/>
      <c r="K21" s="66"/>
      <c r="L21" s="203">
        <f t="shared" si="1"/>
        <v>0</v>
      </c>
      <c r="M21" s="107"/>
      <c r="N21" s="107"/>
      <c r="O21" s="334"/>
      <c r="P21" s="125"/>
      <c r="Q21" s="133"/>
      <c r="R21" s="66"/>
      <c r="S21" s="203">
        <f t="shared" si="2"/>
        <v>0</v>
      </c>
      <c r="T21" s="107"/>
      <c r="U21" s="107"/>
      <c r="V21" s="126"/>
      <c r="W21" s="125"/>
      <c r="X21" s="133"/>
      <c r="Y21" s="66"/>
      <c r="Z21" s="203">
        <f t="shared" si="3"/>
        <v>0</v>
      </c>
      <c r="AA21" s="107"/>
      <c r="AB21" s="107"/>
      <c r="AC21" s="334"/>
      <c r="AD21" s="125"/>
      <c r="AE21" s="133"/>
      <c r="AF21" s="66"/>
      <c r="AG21" s="203">
        <f t="shared" si="4"/>
        <v>0</v>
      </c>
      <c r="AH21" s="107"/>
      <c r="AI21" s="107"/>
      <c r="AJ21" s="334"/>
      <c r="AK21" s="196"/>
      <c r="AL21" s="194"/>
      <c r="AM21" s="194"/>
      <c r="AN21" s="194"/>
      <c r="AO21" s="194"/>
      <c r="AP21" s="194"/>
      <c r="AQ21" s="194"/>
      <c r="AR21" s="194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P21" s="2"/>
    </row>
    <row r="22" spans="1:70" ht="36.75" customHeight="1" x14ac:dyDescent="0.25">
      <c r="A22" s="2"/>
      <c r="B22" s="110" t="s">
        <v>15</v>
      </c>
      <c r="C22" s="134"/>
      <c r="D22" s="107"/>
      <c r="E22" s="109" t="str">
        <f t="shared" si="0"/>
        <v/>
      </c>
      <c r="F22" s="108" t="s">
        <v>15</v>
      </c>
      <c r="G22" s="134"/>
      <c r="H22" s="127" t="s">
        <v>15</v>
      </c>
      <c r="I22" s="125"/>
      <c r="J22" s="133"/>
      <c r="K22" s="66"/>
      <c r="L22" s="203">
        <f t="shared" si="1"/>
        <v>0</v>
      </c>
      <c r="M22" s="107"/>
      <c r="N22" s="107"/>
      <c r="O22" s="334"/>
      <c r="P22" s="125"/>
      <c r="Q22" s="133"/>
      <c r="R22" s="66"/>
      <c r="S22" s="203">
        <f t="shared" si="2"/>
        <v>0</v>
      </c>
      <c r="T22" s="107"/>
      <c r="U22" s="107"/>
      <c r="V22" s="126"/>
      <c r="W22" s="125"/>
      <c r="X22" s="133"/>
      <c r="Y22" s="66"/>
      <c r="Z22" s="203">
        <f t="shared" si="3"/>
        <v>0</v>
      </c>
      <c r="AA22" s="107"/>
      <c r="AB22" s="107"/>
      <c r="AC22" s="334"/>
      <c r="AD22" s="125"/>
      <c r="AE22" s="133"/>
      <c r="AF22" s="66"/>
      <c r="AG22" s="203">
        <f t="shared" si="4"/>
        <v>0</v>
      </c>
      <c r="AH22" s="107"/>
      <c r="AI22" s="107"/>
      <c r="AJ22" s="334"/>
      <c r="AK22" s="196"/>
      <c r="AL22" s="194"/>
      <c r="AM22" s="194"/>
      <c r="AN22" s="194"/>
      <c r="AO22" s="194"/>
      <c r="AP22" s="194"/>
      <c r="AQ22" s="194"/>
      <c r="AR22" s="194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P22" s="2"/>
    </row>
    <row r="23" spans="1:70" ht="36.75" customHeight="1" x14ac:dyDescent="0.25">
      <c r="A23" s="2"/>
      <c r="B23" s="110" t="s">
        <v>15</v>
      </c>
      <c r="C23" s="134"/>
      <c r="D23" s="107"/>
      <c r="E23" s="109" t="str">
        <f t="shared" si="0"/>
        <v/>
      </c>
      <c r="F23" s="108" t="s">
        <v>15</v>
      </c>
      <c r="G23" s="134"/>
      <c r="H23" s="127" t="s">
        <v>15</v>
      </c>
      <c r="I23" s="125"/>
      <c r="J23" s="133"/>
      <c r="K23" s="66"/>
      <c r="L23" s="203">
        <f t="shared" si="1"/>
        <v>0</v>
      </c>
      <c r="M23" s="107"/>
      <c r="N23" s="107"/>
      <c r="O23" s="334"/>
      <c r="P23" s="125"/>
      <c r="Q23" s="133"/>
      <c r="R23" s="66"/>
      <c r="S23" s="203">
        <f t="shared" si="2"/>
        <v>0</v>
      </c>
      <c r="T23" s="107"/>
      <c r="U23" s="107"/>
      <c r="V23" s="126"/>
      <c r="W23" s="125"/>
      <c r="X23" s="133"/>
      <c r="Y23" s="66"/>
      <c r="Z23" s="203">
        <f t="shared" si="3"/>
        <v>0</v>
      </c>
      <c r="AA23" s="107"/>
      <c r="AB23" s="107"/>
      <c r="AC23" s="334"/>
      <c r="AD23" s="125"/>
      <c r="AE23" s="133"/>
      <c r="AF23" s="66"/>
      <c r="AG23" s="203">
        <f t="shared" si="4"/>
        <v>0</v>
      </c>
      <c r="AH23" s="107"/>
      <c r="AI23" s="107"/>
      <c r="AJ23" s="334"/>
      <c r="AK23" s="196"/>
      <c r="AL23" s="194"/>
      <c r="AM23" s="194"/>
      <c r="AN23" s="194"/>
      <c r="AO23" s="194"/>
      <c r="AP23" s="194"/>
      <c r="AQ23" s="194"/>
      <c r="AR23" s="194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P23" s="2"/>
    </row>
    <row r="24" spans="1:70" ht="36.75" customHeight="1" x14ac:dyDescent="0.25">
      <c r="A24" s="2"/>
      <c r="B24" s="110" t="s">
        <v>15</v>
      </c>
      <c r="C24" s="134"/>
      <c r="D24" s="107"/>
      <c r="E24" s="109" t="str">
        <f t="shared" si="0"/>
        <v/>
      </c>
      <c r="F24" s="108" t="s">
        <v>15</v>
      </c>
      <c r="G24" s="134"/>
      <c r="H24" s="127" t="s">
        <v>15</v>
      </c>
      <c r="I24" s="125"/>
      <c r="J24" s="133"/>
      <c r="K24" s="66"/>
      <c r="L24" s="203">
        <f t="shared" si="1"/>
        <v>0</v>
      </c>
      <c r="M24" s="107"/>
      <c r="N24" s="107"/>
      <c r="O24" s="334"/>
      <c r="P24" s="125"/>
      <c r="Q24" s="133"/>
      <c r="R24" s="66"/>
      <c r="S24" s="203">
        <f t="shared" si="2"/>
        <v>0</v>
      </c>
      <c r="T24" s="107"/>
      <c r="U24" s="107"/>
      <c r="V24" s="126"/>
      <c r="W24" s="125"/>
      <c r="X24" s="133"/>
      <c r="Y24" s="66"/>
      <c r="Z24" s="203">
        <f t="shared" si="3"/>
        <v>0</v>
      </c>
      <c r="AA24" s="107"/>
      <c r="AB24" s="107"/>
      <c r="AC24" s="334"/>
      <c r="AD24" s="125"/>
      <c r="AE24" s="133"/>
      <c r="AF24" s="66"/>
      <c r="AG24" s="203">
        <f t="shared" si="4"/>
        <v>0</v>
      </c>
      <c r="AH24" s="107"/>
      <c r="AI24" s="107"/>
      <c r="AJ24" s="334"/>
      <c r="AK24" s="196"/>
      <c r="AL24" s="194"/>
      <c r="AM24" s="194"/>
      <c r="AN24" s="194"/>
      <c r="AO24" s="194"/>
      <c r="AP24" s="194"/>
      <c r="AQ24" s="194"/>
      <c r="AR24" s="194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P24" s="2"/>
    </row>
    <row r="25" spans="1:70" ht="36.75" customHeight="1" x14ac:dyDescent="0.25">
      <c r="A25" s="2"/>
      <c r="B25" s="110" t="s">
        <v>15</v>
      </c>
      <c r="C25" s="134"/>
      <c r="D25" s="107"/>
      <c r="E25" s="109" t="str">
        <f t="shared" si="0"/>
        <v/>
      </c>
      <c r="F25" s="108" t="s">
        <v>15</v>
      </c>
      <c r="G25" s="134"/>
      <c r="H25" s="127" t="s">
        <v>15</v>
      </c>
      <c r="I25" s="125"/>
      <c r="J25" s="133"/>
      <c r="K25" s="66"/>
      <c r="L25" s="203">
        <f t="shared" si="1"/>
        <v>0</v>
      </c>
      <c r="M25" s="107"/>
      <c r="N25" s="107"/>
      <c r="O25" s="334"/>
      <c r="P25" s="125"/>
      <c r="Q25" s="133"/>
      <c r="R25" s="66"/>
      <c r="S25" s="203">
        <f t="shared" si="2"/>
        <v>0</v>
      </c>
      <c r="T25" s="107"/>
      <c r="U25" s="107"/>
      <c r="V25" s="126"/>
      <c r="W25" s="125"/>
      <c r="X25" s="133"/>
      <c r="Y25" s="66"/>
      <c r="Z25" s="203">
        <f t="shared" si="3"/>
        <v>0</v>
      </c>
      <c r="AA25" s="107"/>
      <c r="AB25" s="107"/>
      <c r="AC25" s="334"/>
      <c r="AD25" s="125"/>
      <c r="AE25" s="133"/>
      <c r="AF25" s="66"/>
      <c r="AG25" s="203">
        <f t="shared" si="4"/>
        <v>0</v>
      </c>
      <c r="AH25" s="107"/>
      <c r="AI25" s="107"/>
      <c r="AJ25" s="334"/>
      <c r="AK25" s="196"/>
      <c r="AL25" s="194"/>
      <c r="AM25" s="194"/>
      <c r="AN25" s="194"/>
      <c r="AO25" s="194"/>
      <c r="AP25" s="194"/>
      <c r="AQ25" s="194"/>
      <c r="AR25" s="194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P25" s="2"/>
    </row>
    <row r="26" spans="1:70" ht="36.75" customHeight="1" x14ac:dyDescent="0.25">
      <c r="A26" s="2"/>
      <c r="B26" s="110" t="s">
        <v>15</v>
      </c>
      <c r="C26" s="134"/>
      <c r="D26" s="107"/>
      <c r="E26" s="109" t="str">
        <f t="shared" si="0"/>
        <v/>
      </c>
      <c r="F26" s="108" t="s">
        <v>15</v>
      </c>
      <c r="G26" s="134"/>
      <c r="H26" s="127" t="s">
        <v>15</v>
      </c>
      <c r="I26" s="125"/>
      <c r="J26" s="133"/>
      <c r="K26" s="66"/>
      <c r="L26" s="203">
        <f t="shared" si="1"/>
        <v>0</v>
      </c>
      <c r="M26" s="107"/>
      <c r="N26" s="107"/>
      <c r="O26" s="334"/>
      <c r="P26" s="125"/>
      <c r="Q26" s="133"/>
      <c r="R26" s="66"/>
      <c r="S26" s="203">
        <f t="shared" si="2"/>
        <v>0</v>
      </c>
      <c r="T26" s="107"/>
      <c r="U26" s="107"/>
      <c r="V26" s="126"/>
      <c r="W26" s="125"/>
      <c r="X26" s="133"/>
      <c r="Y26" s="66"/>
      <c r="Z26" s="203">
        <f t="shared" si="3"/>
        <v>0</v>
      </c>
      <c r="AA26" s="107"/>
      <c r="AB26" s="107"/>
      <c r="AC26" s="334"/>
      <c r="AD26" s="125"/>
      <c r="AE26" s="133"/>
      <c r="AF26" s="66"/>
      <c r="AG26" s="203">
        <f t="shared" si="4"/>
        <v>0</v>
      </c>
      <c r="AH26" s="107"/>
      <c r="AI26" s="107"/>
      <c r="AJ26" s="334"/>
      <c r="AK26" s="196"/>
      <c r="AL26" s="194"/>
      <c r="AM26" s="194"/>
      <c r="AN26" s="194"/>
      <c r="AO26" s="194"/>
      <c r="AP26" s="194"/>
      <c r="AQ26" s="194"/>
      <c r="AR26" s="194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P26" s="2"/>
    </row>
    <row r="27" spans="1:70" ht="36.75" customHeight="1" x14ac:dyDescent="0.25">
      <c r="A27" s="2"/>
      <c r="B27" s="110" t="s">
        <v>15</v>
      </c>
      <c r="C27" s="134"/>
      <c r="D27" s="107"/>
      <c r="E27" s="109" t="str">
        <f t="shared" si="0"/>
        <v/>
      </c>
      <c r="F27" s="108" t="s">
        <v>15</v>
      </c>
      <c r="G27" s="134"/>
      <c r="H27" s="127" t="s">
        <v>15</v>
      </c>
      <c r="I27" s="125"/>
      <c r="J27" s="133"/>
      <c r="K27" s="66"/>
      <c r="L27" s="203">
        <f t="shared" si="1"/>
        <v>0</v>
      </c>
      <c r="M27" s="107"/>
      <c r="N27" s="107"/>
      <c r="O27" s="334"/>
      <c r="P27" s="125"/>
      <c r="Q27" s="133"/>
      <c r="R27" s="66"/>
      <c r="S27" s="203">
        <f t="shared" si="2"/>
        <v>0</v>
      </c>
      <c r="T27" s="107"/>
      <c r="U27" s="107"/>
      <c r="V27" s="126"/>
      <c r="W27" s="125"/>
      <c r="X27" s="133"/>
      <c r="Y27" s="66"/>
      <c r="Z27" s="203">
        <f t="shared" si="3"/>
        <v>0</v>
      </c>
      <c r="AA27" s="107"/>
      <c r="AB27" s="107"/>
      <c r="AC27" s="334"/>
      <c r="AD27" s="125"/>
      <c r="AE27" s="133"/>
      <c r="AF27" s="66"/>
      <c r="AG27" s="203">
        <f t="shared" si="4"/>
        <v>0</v>
      </c>
      <c r="AH27" s="107"/>
      <c r="AI27" s="107"/>
      <c r="AJ27" s="334"/>
      <c r="AK27" s="196"/>
      <c r="AL27" s="194"/>
      <c r="AM27" s="194"/>
      <c r="AN27" s="194"/>
      <c r="AO27" s="194"/>
      <c r="AP27" s="194"/>
      <c r="AQ27" s="194"/>
      <c r="AR27" s="194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P27" s="2"/>
    </row>
    <row r="28" spans="1:70" ht="36.75" customHeight="1" x14ac:dyDescent="0.25">
      <c r="A28" s="2"/>
      <c r="B28" s="110" t="s">
        <v>15</v>
      </c>
      <c r="C28" s="134"/>
      <c r="D28" s="107"/>
      <c r="E28" s="109" t="str">
        <f t="shared" si="0"/>
        <v/>
      </c>
      <c r="F28" s="108" t="s">
        <v>15</v>
      </c>
      <c r="G28" s="134"/>
      <c r="H28" s="127" t="s">
        <v>15</v>
      </c>
      <c r="I28" s="125"/>
      <c r="J28" s="133"/>
      <c r="K28" s="66"/>
      <c r="L28" s="203">
        <f t="shared" si="1"/>
        <v>0</v>
      </c>
      <c r="M28" s="107"/>
      <c r="N28" s="107"/>
      <c r="O28" s="334"/>
      <c r="P28" s="125"/>
      <c r="Q28" s="133"/>
      <c r="R28" s="66"/>
      <c r="S28" s="203">
        <f t="shared" si="2"/>
        <v>0</v>
      </c>
      <c r="T28" s="107"/>
      <c r="U28" s="107"/>
      <c r="V28" s="126"/>
      <c r="W28" s="125"/>
      <c r="X28" s="133"/>
      <c r="Y28" s="66"/>
      <c r="Z28" s="203">
        <f t="shared" si="3"/>
        <v>0</v>
      </c>
      <c r="AA28" s="107"/>
      <c r="AB28" s="107"/>
      <c r="AC28" s="334"/>
      <c r="AD28" s="125"/>
      <c r="AE28" s="133"/>
      <c r="AF28" s="66"/>
      <c r="AG28" s="203">
        <f t="shared" si="4"/>
        <v>0</v>
      </c>
      <c r="AH28" s="107"/>
      <c r="AI28" s="107"/>
      <c r="AJ28" s="334"/>
      <c r="AK28" s="196"/>
      <c r="AL28" s="194"/>
      <c r="AM28" s="194"/>
      <c r="AN28" s="194"/>
      <c r="AO28" s="194"/>
      <c r="AP28" s="194"/>
      <c r="AQ28" s="194"/>
      <c r="AR28" s="194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</row>
    <row r="29" spans="1:70" ht="36.75" customHeight="1" x14ac:dyDescent="0.25">
      <c r="A29" s="2"/>
      <c r="B29" s="110" t="s">
        <v>15</v>
      </c>
      <c r="C29" s="134"/>
      <c r="D29" s="107"/>
      <c r="E29" s="109" t="str">
        <f t="shared" si="0"/>
        <v/>
      </c>
      <c r="F29" s="108" t="s">
        <v>15</v>
      </c>
      <c r="G29" s="134"/>
      <c r="H29" s="127" t="s">
        <v>15</v>
      </c>
      <c r="I29" s="125"/>
      <c r="J29" s="133"/>
      <c r="K29" s="66"/>
      <c r="L29" s="203">
        <f t="shared" si="1"/>
        <v>0</v>
      </c>
      <c r="M29" s="107"/>
      <c r="N29" s="107"/>
      <c r="O29" s="334"/>
      <c r="P29" s="125"/>
      <c r="Q29" s="133"/>
      <c r="R29" s="66"/>
      <c r="S29" s="203">
        <f t="shared" si="2"/>
        <v>0</v>
      </c>
      <c r="T29" s="107"/>
      <c r="U29" s="107"/>
      <c r="V29" s="126"/>
      <c r="W29" s="125"/>
      <c r="X29" s="133"/>
      <c r="Y29" s="66"/>
      <c r="Z29" s="203">
        <f t="shared" si="3"/>
        <v>0</v>
      </c>
      <c r="AA29" s="107"/>
      <c r="AB29" s="107"/>
      <c r="AC29" s="334"/>
      <c r="AD29" s="125"/>
      <c r="AE29" s="133"/>
      <c r="AF29" s="66"/>
      <c r="AG29" s="203">
        <f t="shared" si="4"/>
        <v>0</v>
      </c>
      <c r="AH29" s="107"/>
      <c r="AI29" s="107"/>
      <c r="AJ29" s="334"/>
      <c r="AK29" s="196"/>
      <c r="AL29" s="194"/>
      <c r="AM29" s="194"/>
      <c r="AN29" s="194"/>
      <c r="AO29" s="194"/>
      <c r="AP29" s="194"/>
      <c r="AQ29" s="194"/>
      <c r="AR29" s="194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</row>
    <row r="30" spans="1:70" ht="36.75" customHeight="1" x14ac:dyDescent="0.25">
      <c r="A30" s="2"/>
      <c r="B30" s="110" t="s">
        <v>15</v>
      </c>
      <c r="C30" s="134"/>
      <c r="D30" s="107"/>
      <c r="E30" s="109" t="str">
        <f t="shared" si="0"/>
        <v/>
      </c>
      <c r="F30" s="108" t="s">
        <v>15</v>
      </c>
      <c r="G30" s="134"/>
      <c r="H30" s="127" t="s">
        <v>15</v>
      </c>
      <c r="I30" s="125"/>
      <c r="J30" s="133"/>
      <c r="K30" s="66"/>
      <c r="L30" s="203">
        <f t="shared" si="1"/>
        <v>0</v>
      </c>
      <c r="M30" s="107"/>
      <c r="N30" s="107"/>
      <c r="O30" s="334"/>
      <c r="P30" s="125"/>
      <c r="Q30" s="133"/>
      <c r="R30" s="66"/>
      <c r="S30" s="203">
        <f t="shared" si="2"/>
        <v>0</v>
      </c>
      <c r="T30" s="107"/>
      <c r="U30" s="107"/>
      <c r="V30" s="126"/>
      <c r="W30" s="125"/>
      <c r="X30" s="133"/>
      <c r="Y30" s="66"/>
      <c r="Z30" s="203">
        <f t="shared" si="3"/>
        <v>0</v>
      </c>
      <c r="AA30" s="107"/>
      <c r="AB30" s="107"/>
      <c r="AC30" s="334"/>
      <c r="AD30" s="125"/>
      <c r="AE30" s="133"/>
      <c r="AF30" s="66"/>
      <c r="AG30" s="203">
        <f t="shared" si="4"/>
        <v>0</v>
      </c>
      <c r="AH30" s="107"/>
      <c r="AI30" s="107"/>
      <c r="AJ30" s="334"/>
      <c r="AK30" s="196"/>
      <c r="AL30" s="194"/>
      <c r="AM30" s="194"/>
      <c r="AN30" s="194"/>
      <c r="AO30" s="194"/>
      <c r="AP30" s="194"/>
      <c r="AQ30" s="194"/>
      <c r="AR30" s="194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</row>
    <row r="31" spans="1:70" ht="36.75" customHeight="1" x14ac:dyDescent="0.25">
      <c r="A31" s="2"/>
      <c r="B31" s="110" t="s">
        <v>15</v>
      </c>
      <c r="C31" s="134"/>
      <c r="D31" s="107"/>
      <c r="E31" s="109" t="str">
        <f t="shared" si="0"/>
        <v/>
      </c>
      <c r="F31" s="108" t="s">
        <v>15</v>
      </c>
      <c r="G31" s="134"/>
      <c r="H31" s="127" t="s">
        <v>15</v>
      </c>
      <c r="I31" s="125"/>
      <c r="J31" s="133"/>
      <c r="K31" s="66"/>
      <c r="L31" s="203">
        <f t="shared" si="1"/>
        <v>0</v>
      </c>
      <c r="M31" s="107"/>
      <c r="N31" s="107"/>
      <c r="O31" s="334"/>
      <c r="P31" s="125"/>
      <c r="Q31" s="133"/>
      <c r="R31" s="66"/>
      <c r="S31" s="203">
        <f t="shared" si="2"/>
        <v>0</v>
      </c>
      <c r="T31" s="107"/>
      <c r="U31" s="107"/>
      <c r="V31" s="126"/>
      <c r="W31" s="125"/>
      <c r="X31" s="133"/>
      <c r="Y31" s="66"/>
      <c r="Z31" s="203">
        <f t="shared" si="3"/>
        <v>0</v>
      </c>
      <c r="AA31" s="107"/>
      <c r="AB31" s="107"/>
      <c r="AC31" s="334"/>
      <c r="AD31" s="125"/>
      <c r="AE31" s="133"/>
      <c r="AF31" s="66"/>
      <c r="AG31" s="203">
        <f t="shared" si="4"/>
        <v>0</v>
      </c>
      <c r="AH31" s="107"/>
      <c r="AI31" s="107"/>
      <c r="AJ31" s="334"/>
      <c r="AK31" s="196"/>
      <c r="AL31" s="194"/>
      <c r="AM31" s="194"/>
      <c r="AN31" s="194"/>
      <c r="AO31" s="194"/>
      <c r="AP31" s="194"/>
      <c r="AQ31" s="194"/>
      <c r="AR31" s="194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</row>
    <row r="32" spans="1:70" ht="36.75" customHeight="1" x14ac:dyDescent="0.25">
      <c r="A32" s="2"/>
      <c r="B32" s="110" t="s">
        <v>15</v>
      </c>
      <c r="C32" s="134"/>
      <c r="D32" s="107"/>
      <c r="E32" s="109" t="str">
        <f t="shared" si="0"/>
        <v/>
      </c>
      <c r="F32" s="108" t="s">
        <v>15</v>
      </c>
      <c r="G32" s="134"/>
      <c r="H32" s="127" t="s">
        <v>15</v>
      </c>
      <c r="I32" s="125"/>
      <c r="J32" s="133"/>
      <c r="K32" s="66"/>
      <c r="L32" s="203">
        <f t="shared" si="1"/>
        <v>0</v>
      </c>
      <c r="M32" s="107"/>
      <c r="N32" s="107"/>
      <c r="O32" s="334"/>
      <c r="P32" s="125"/>
      <c r="Q32" s="133"/>
      <c r="R32" s="66"/>
      <c r="S32" s="203">
        <f t="shared" si="2"/>
        <v>0</v>
      </c>
      <c r="T32" s="107"/>
      <c r="U32" s="107"/>
      <c r="V32" s="126"/>
      <c r="W32" s="125"/>
      <c r="X32" s="133"/>
      <c r="Y32" s="66"/>
      <c r="Z32" s="203">
        <f t="shared" si="3"/>
        <v>0</v>
      </c>
      <c r="AA32" s="107"/>
      <c r="AB32" s="107"/>
      <c r="AC32" s="334"/>
      <c r="AD32" s="125"/>
      <c r="AE32" s="133"/>
      <c r="AF32" s="66"/>
      <c r="AG32" s="203">
        <f t="shared" si="4"/>
        <v>0</v>
      </c>
      <c r="AH32" s="107"/>
      <c r="AI32" s="107"/>
      <c r="AJ32" s="334"/>
      <c r="AK32" s="196"/>
      <c r="AL32" s="194"/>
      <c r="AM32" s="194"/>
      <c r="AN32" s="194"/>
      <c r="AO32" s="194"/>
      <c r="AP32" s="194"/>
      <c r="AQ32" s="194"/>
      <c r="AR32" s="194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1:70" customFormat="1" ht="36.75" customHeight="1" x14ac:dyDescent="0.25">
      <c r="A33" s="176"/>
      <c r="B33" s="110" t="s">
        <v>15</v>
      </c>
      <c r="C33" s="134"/>
      <c r="D33" s="107"/>
      <c r="E33" s="109" t="str">
        <f t="shared" si="0"/>
        <v/>
      </c>
      <c r="F33" s="108" t="s">
        <v>15</v>
      </c>
      <c r="G33" s="134"/>
      <c r="H33" s="127" t="s">
        <v>15</v>
      </c>
      <c r="I33" s="125"/>
      <c r="J33" s="133"/>
      <c r="K33" s="66"/>
      <c r="L33" s="203">
        <f t="shared" si="1"/>
        <v>0</v>
      </c>
      <c r="M33" s="107"/>
      <c r="N33" s="107"/>
      <c r="O33" s="334"/>
      <c r="P33" s="125"/>
      <c r="Q33" s="133"/>
      <c r="R33" s="66"/>
      <c r="S33" s="203">
        <f t="shared" si="2"/>
        <v>0</v>
      </c>
      <c r="T33" s="107"/>
      <c r="U33" s="107"/>
      <c r="V33" s="126"/>
      <c r="W33" s="125"/>
      <c r="X33" s="133"/>
      <c r="Y33" s="66"/>
      <c r="Z33" s="203">
        <f t="shared" si="3"/>
        <v>0</v>
      </c>
      <c r="AA33" s="107"/>
      <c r="AB33" s="107"/>
      <c r="AC33" s="334"/>
      <c r="AD33" s="125"/>
      <c r="AE33" s="133"/>
      <c r="AF33" s="66"/>
      <c r="AG33" s="203">
        <f t="shared" si="4"/>
        <v>0</v>
      </c>
      <c r="AH33" s="107"/>
      <c r="AI33" s="107"/>
      <c r="AJ33" s="334"/>
      <c r="AK33" s="196"/>
      <c r="AL33" s="194"/>
      <c r="AM33" s="194"/>
      <c r="AN33" s="194"/>
      <c r="AO33" s="194"/>
      <c r="AP33" s="194"/>
      <c r="AQ33" s="194"/>
      <c r="AR33" s="194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1:70" ht="36.75" customHeight="1" x14ac:dyDescent="0.25">
      <c r="B34" s="110" t="s">
        <v>15</v>
      </c>
      <c r="C34" s="134"/>
      <c r="D34" s="107"/>
      <c r="E34" s="109" t="str">
        <f t="shared" si="0"/>
        <v/>
      </c>
      <c r="F34" s="108" t="s">
        <v>15</v>
      </c>
      <c r="G34" s="134"/>
      <c r="H34" s="127" t="s">
        <v>15</v>
      </c>
      <c r="I34" s="125"/>
      <c r="J34" s="133"/>
      <c r="K34" s="66"/>
      <c r="L34" s="203">
        <f t="shared" si="1"/>
        <v>0</v>
      </c>
      <c r="M34" s="107"/>
      <c r="N34" s="107"/>
      <c r="O34" s="334"/>
      <c r="P34" s="125"/>
      <c r="Q34" s="133"/>
      <c r="R34" s="66"/>
      <c r="S34" s="203">
        <f t="shared" si="2"/>
        <v>0</v>
      </c>
      <c r="T34" s="107"/>
      <c r="U34" s="107"/>
      <c r="V34" s="126"/>
      <c r="W34" s="125"/>
      <c r="X34" s="133"/>
      <c r="Y34" s="66"/>
      <c r="Z34" s="203">
        <f t="shared" si="3"/>
        <v>0</v>
      </c>
      <c r="AA34" s="107"/>
      <c r="AB34" s="107"/>
      <c r="AC34" s="334"/>
      <c r="AD34" s="125"/>
      <c r="AE34" s="133"/>
      <c r="AF34" s="66"/>
      <c r="AG34" s="203">
        <f t="shared" si="4"/>
        <v>0</v>
      </c>
      <c r="AH34" s="107"/>
      <c r="AI34" s="107"/>
      <c r="AJ34" s="334"/>
      <c r="AK34" s="196"/>
      <c r="AL34" s="194"/>
      <c r="AM34" s="194"/>
      <c r="AN34" s="194"/>
      <c r="AO34" s="194"/>
      <c r="AP34" s="194"/>
      <c r="AQ34" s="194"/>
      <c r="AR34" s="194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1:70" ht="36.75" customHeight="1" x14ac:dyDescent="0.25">
      <c r="B35" s="110" t="s">
        <v>15</v>
      </c>
      <c r="C35" s="134"/>
      <c r="D35" s="107"/>
      <c r="E35" s="109" t="str">
        <f t="shared" si="0"/>
        <v/>
      </c>
      <c r="F35" s="108" t="s">
        <v>15</v>
      </c>
      <c r="G35" s="134"/>
      <c r="H35" s="127" t="s">
        <v>15</v>
      </c>
      <c r="I35" s="125"/>
      <c r="J35" s="133"/>
      <c r="K35" s="66"/>
      <c r="L35" s="203">
        <f t="shared" si="1"/>
        <v>0</v>
      </c>
      <c r="M35" s="107"/>
      <c r="N35" s="107"/>
      <c r="O35" s="334"/>
      <c r="P35" s="125"/>
      <c r="Q35" s="133"/>
      <c r="R35" s="66"/>
      <c r="S35" s="203">
        <f t="shared" si="2"/>
        <v>0</v>
      </c>
      <c r="T35" s="107"/>
      <c r="U35" s="107"/>
      <c r="V35" s="126"/>
      <c r="W35" s="125"/>
      <c r="X35" s="133"/>
      <c r="Y35" s="66"/>
      <c r="Z35" s="203">
        <f t="shared" si="3"/>
        <v>0</v>
      </c>
      <c r="AA35" s="107"/>
      <c r="AB35" s="107"/>
      <c r="AC35" s="334"/>
      <c r="AD35" s="125"/>
      <c r="AE35" s="133"/>
      <c r="AF35" s="66"/>
      <c r="AG35" s="203">
        <f t="shared" si="4"/>
        <v>0</v>
      </c>
      <c r="AH35" s="107"/>
      <c r="AI35" s="107"/>
      <c r="AJ35" s="334"/>
      <c r="AK35" s="196"/>
      <c r="AL35" s="194"/>
      <c r="AM35" s="194"/>
      <c r="AN35" s="194"/>
      <c r="AO35" s="194"/>
      <c r="AP35" s="194"/>
      <c r="AQ35" s="194"/>
      <c r="AR35" s="194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1:70" ht="36.75" customHeight="1" x14ac:dyDescent="0.25">
      <c r="B36" s="110" t="s">
        <v>15</v>
      </c>
      <c r="C36" s="134"/>
      <c r="D36" s="107"/>
      <c r="E36" s="109" t="str">
        <f t="shared" si="0"/>
        <v/>
      </c>
      <c r="F36" s="108" t="s">
        <v>15</v>
      </c>
      <c r="G36" s="134"/>
      <c r="H36" s="127" t="s">
        <v>15</v>
      </c>
      <c r="I36" s="125"/>
      <c r="J36" s="133"/>
      <c r="K36" s="66"/>
      <c r="L36" s="203">
        <f t="shared" si="1"/>
        <v>0</v>
      </c>
      <c r="M36" s="107"/>
      <c r="N36" s="107"/>
      <c r="O36" s="334"/>
      <c r="P36" s="125"/>
      <c r="Q36" s="133"/>
      <c r="R36" s="66"/>
      <c r="S36" s="203">
        <f t="shared" si="2"/>
        <v>0</v>
      </c>
      <c r="T36" s="107"/>
      <c r="U36" s="107"/>
      <c r="V36" s="126"/>
      <c r="W36" s="125"/>
      <c r="X36" s="133"/>
      <c r="Y36" s="66"/>
      <c r="Z36" s="203">
        <f t="shared" si="3"/>
        <v>0</v>
      </c>
      <c r="AA36" s="107"/>
      <c r="AB36" s="107"/>
      <c r="AC36" s="334"/>
      <c r="AD36" s="125"/>
      <c r="AE36" s="133"/>
      <c r="AF36" s="66"/>
      <c r="AG36" s="203">
        <f t="shared" si="4"/>
        <v>0</v>
      </c>
      <c r="AH36" s="107"/>
      <c r="AI36" s="107"/>
      <c r="AJ36" s="334"/>
      <c r="AK36" s="196"/>
      <c r="AL36" s="194"/>
      <c r="AM36" s="194"/>
      <c r="AN36" s="194"/>
      <c r="AO36" s="194"/>
      <c r="AP36" s="194"/>
      <c r="AQ36" s="194"/>
      <c r="AR36" s="194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1:70" ht="36.75" customHeight="1" x14ac:dyDescent="0.25">
      <c r="B37" s="110" t="s">
        <v>15</v>
      </c>
      <c r="C37" s="134"/>
      <c r="D37" s="107"/>
      <c r="E37" s="109" t="str">
        <f t="shared" si="0"/>
        <v/>
      </c>
      <c r="F37" s="108" t="s">
        <v>15</v>
      </c>
      <c r="G37" s="134"/>
      <c r="H37" s="127" t="s">
        <v>15</v>
      </c>
      <c r="I37" s="125"/>
      <c r="J37" s="133"/>
      <c r="K37" s="66"/>
      <c r="L37" s="203">
        <f t="shared" si="1"/>
        <v>0</v>
      </c>
      <c r="M37" s="107"/>
      <c r="N37" s="107"/>
      <c r="O37" s="334"/>
      <c r="P37" s="125"/>
      <c r="Q37" s="133"/>
      <c r="R37" s="66"/>
      <c r="S37" s="203">
        <f t="shared" si="2"/>
        <v>0</v>
      </c>
      <c r="T37" s="107"/>
      <c r="U37" s="107"/>
      <c r="V37" s="126"/>
      <c r="W37" s="125"/>
      <c r="X37" s="133"/>
      <c r="Y37" s="66"/>
      <c r="Z37" s="203">
        <f t="shared" si="3"/>
        <v>0</v>
      </c>
      <c r="AA37" s="107"/>
      <c r="AB37" s="107"/>
      <c r="AC37" s="334"/>
      <c r="AD37" s="125"/>
      <c r="AE37" s="133"/>
      <c r="AF37" s="66"/>
      <c r="AG37" s="203">
        <f t="shared" si="4"/>
        <v>0</v>
      </c>
      <c r="AH37" s="107"/>
      <c r="AI37" s="107"/>
      <c r="AJ37" s="334"/>
      <c r="AK37" s="196"/>
      <c r="AL37" s="194"/>
      <c r="AM37" s="194"/>
      <c r="AN37" s="194"/>
      <c r="AO37" s="194"/>
      <c r="AP37" s="194"/>
      <c r="AQ37" s="194"/>
      <c r="AR37" s="194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1:70" ht="36.75" customHeight="1" x14ac:dyDescent="0.25">
      <c r="B38" s="110" t="s">
        <v>15</v>
      </c>
      <c r="C38" s="134"/>
      <c r="D38" s="107"/>
      <c r="E38" s="109" t="str">
        <f t="shared" si="0"/>
        <v/>
      </c>
      <c r="F38" s="108" t="s">
        <v>15</v>
      </c>
      <c r="G38" s="134"/>
      <c r="H38" s="127" t="s">
        <v>15</v>
      </c>
      <c r="I38" s="125"/>
      <c r="J38" s="133"/>
      <c r="K38" s="66"/>
      <c r="L38" s="203">
        <f t="shared" si="1"/>
        <v>0</v>
      </c>
      <c r="M38" s="107"/>
      <c r="N38" s="107"/>
      <c r="O38" s="334"/>
      <c r="P38" s="125"/>
      <c r="Q38" s="133"/>
      <c r="R38" s="66"/>
      <c r="S38" s="203">
        <f t="shared" si="2"/>
        <v>0</v>
      </c>
      <c r="T38" s="107"/>
      <c r="U38" s="107"/>
      <c r="V38" s="126"/>
      <c r="W38" s="125"/>
      <c r="X38" s="133"/>
      <c r="Y38" s="66"/>
      <c r="Z38" s="203">
        <f t="shared" si="3"/>
        <v>0</v>
      </c>
      <c r="AA38" s="107"/>
      <c r="AB38" s="107"/>
      <c r="AC38" s="334"/>
      <c r="AD38" s="125"/>
      <c r="AE38" s="133"/>
      <c r="AF38" s="66"/>
      <c r="AG38" s="203">
        <f t="shared" si="4"/>
        <v>0</v>
      </c>
      <c r="AH38" s="107"/>
      <c r="AI38" s="107"/>
      <c r="AJ38" s="334"/>
      <c r="AK38" s="196"/>
      <c r="AL38" s="194"/>
      <c r="AM38" s="194"/>
      <c r="AN38" s="194"/>
      <c r="AO38" s="194"/>
      <c r="AP38" s="194"/>
      <c r="AQ38" s="194"/>
      <c r="AR38" s="194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1:70" ht="19.5" thickBot="1" x14ac:dyDescent="0.3">
      <c r="B39" s="204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6"/>
      <c r="AL39" s="194"/>
      <c r="AM39" s="194"/>
      <c r="AN39" s="194"/>
      <c r="AO39" s="194"/>
      <c r="AP39" s="194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</row>
    <row r="40" spans="1:70" ht="19.5" thickTop="1" x14ac:dyDescent="0.25">
      <c r="X40" s="194"/>
      <c r="Z40" s="194"/>
      <c r="AA40" s="194"/>
      <c r="AB40" s="194"/>
      <c r="AC40" s="194"/>
      <c r="AD40" s="194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70" ht="18.75" x14ac:dyDescent="0.25">
      <c r="X41" s="194"/>
      <c r="Z41" s="194"/>
      <c r="AA41" s="194"/>
      <c r="AB41" s="194"/>
      <c r="AC41" s="194"/>
      <c r="AD41" s="194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</sheetData>
  <sheetProtection algorithmName="SHA-512" hashValue="BHxG72KqQltVMDqIM0s9mBhdtS7WIgixnLVBtDRnkvHRaUMi4+UeU3DS0ZnAWA8QusHHHXURZwGTKV8rmoVgqw==" saltValue="h36iQS80jrrURcxG+s2R8Q==" spinCount="100000" sheet="1" objects="1" scenarios="1"/>
  <mergeCells count="17">
    <mergeCell ref="I13:O13"/>
    <mergeCell ref="P13:V13"/>
    <mergeCell ref="W13:AC13"/>
    <mergeCell ref="AD13:AJ13"/>
    <mergeCell ref="O11:V11"/>
    <mergeCell ref="G11:N11"/>
    <mergeCell ref="B6:F6"/>
    <mergeCell ref="B10:D10"/>
    <mergeCell ref="E10:F10"/>
    <mergeCell ref="B11:D11"/>
    <mergeCell ref="E11:F11"/>
    <mergeCell ref="B7:D7"/>
    <mergeCell ref="E7:F7"/>
    <mergeCell ref="B8:D8"/>
    <mergeCell ref="E8:F8"/>
    <mergeCell ref="B9:D9"/>
    <mergeCell ref="E9:F9"/>
  </mergeCells>
  <conditionalFormatting sqref="C16:C38">
    <cfRule type="expression" dxfId="37" priority="9">
      <formula>IF($B16="Outro",FALSE,TRUE)</formula>
    </cfRule>
  </conditionalFormatting>
  <conditionalFormatting sqref="G16:G38">
    <cfRule type="expression" dxfId="36" priority="8">
      <formula>IF($F$28="Outro",FALSE,TRUE)</formula>
    </cfRule>
  </conditionalFormatting>
  <conditionalFormatting sqref="L16:L38">
    <cfRule type="expression" dxfId="35" priority="7">
      <formula>L16&gt;$D16</formula>
    </cfRule>
  </conditionalFormatting>
  <conditionalFormatting sqref="S16:S38">
    <cfRule type="expression" dxfId="34" priority="3">
      <formula>S16&gt;$D16</formula>
    </cfRule>
  </conditionalFormatting>
  <conditionalFormatting sqref="Z16:Z38">
    <cfRule type="expression" dxfId="33" priority="2">
      <formula>Z16&gt;$D16</formula>
    </cfRule>
  </conditionalFormatting>
  <conditionalFormatting sqref="AG16:AG38">
    <cfRule type="expression" dxfId="32" priority="1">
      <formula>AG16&gt;$D16</formula>
    </cfRule>
  </conditionalFormatting>
  <dataValidations count="5">
    <dataValidation type="whole" operator="notEqual" showDropDown="1" showInputMessage="1" showErrorMessage="1" errorTitle="Erro" error="Se o oxigénio de referência for 21 ou não especificado por favor não preencha este campo!" sqref="E10:F10" xr:uid="{00000000-0002-0000-1000-000000000000}">
      <formula1>21</formula1>
    </dataValidation>
    <dataValidation type="list" allowBlank="1" showInputMessage="1" showErrorMessage="1" sqref="L5" xr:uid="{00000000-0002-0000-1000-000001000000}">
      <formula1>"&lt;Selecionar&gt;,Sim,Não"</formula1>
    </dataValidation>
    <dataValidation type="list" allowBlank="1" showInputMessage="1" showErrorMessage="1" sqref="H16:H38" xr:uid="{00000000-0002-0000-1000-000002000000}">
      <formula1>"&lt;Selecionar&gt;, Acreditado, Não acreditado"</formula1>
    </dataValidation>
    <dataValidation type="list" allowBlank="1" showInputMessage="1" showErrorMessage="1" sqref="E11:F11" xr:uid="{00000000-0002-0000-1000-000003000000}">
      <formula1>"&lt;selecionar&gt;, Sim, Não"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 xr:uid="{00000000-0002-0000-1000-000004000000}">
      <formula1>" -,&lt;LQ, &lt;Ld"</formula1>
    </dataValidation>
  </dataValidations>
  <hyperlinks>
    <hyperlink ref="B1" location="Atividade!A1" display="&lt; Voltar ao ínicio" xr:uid="{00000000-0004-0000-1000-000000000000}"/>
  </hyperlinks>
  <pageMargins left="0.25" right="0.25" top="0.75" bottom="0.75" header="0.3" footer="0.3"/>
  <pageSetup paperSize="8" scale="2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5000000}">
          <x14:formula1>
            <xm:f>Suporte!$D$6:$D$10</xm:f>
          </x14:formula1>
          <xm:sqref>F16:F38</xm:sqref>
        </x14:dataValidation>
        <x14:dataValidation type="list" allowBlank="1" showInputMessage="1" showErrorMessage="1" xr:uid="{00000000-0002-0000-1000-000006000000}">
          <x14:formula1>
            <xm:f>Suporte!$S$6:$S$72</xm:f>
          </x14:formula1>
          <xm:sqref>B16:B38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AG40"/>
  <sheetViews>
    <sheetView zoomScale="70" zoomScaleNormal="70" zoomScaleSheetLayoutView="50" workbookViewId="0">
      <selection activeCell="L3" sqref="L3"/>
    </sheetView>
  </sheetViews>
  <sheetFormatPr defaultRowHeight="15" x14ac:dyDescent="0.25"/>
  <cols>
    <col min="1" max="1" width="5.25" customWidth="1"/>
    <col min="3" max="3" width="47.375" bestFit="1" customWidth="1"/>
    <col min="4" max="4" width="20.625" customWidth="1"/>
    <col min="5" max="5" width="11.875" hidden="1" customWidth="1"/>
    <col min="6" max="6" width="28.25" customWidth="1"/>
    <col min="7" max="7" width="17" hidden="1" customWidth="1"/>
    <col min="8" max="8" width="28" customWidth="1"/>
    <col min="9" max="9" width="8.25" hidden="1" customWidth="1"/>
    <col min="10" max="10" width="28" customWidth="1"/>
    <col min="11" max="11" width="28" hidden="1" customWidth="1"/>
    <col min="12" max="12" width="28" customWidth="1"/>
    <col min="13" max="13" width="28" hidden="1" customWidth="1"/>
    <col min="14" max="14" width="28" customWidth="1"/>
    <col min="15" max="15" width="28" hidden="1" customWidth="1"/>
    <col min="16" max="16" width="28" customWidth="1"/>
    <col min="17" max="17" width="28" hidden="1" customWidth="1"/>
    <col min="18" max="18" width="28" customWidth="1"/>
    <col min="19" max="19" width="28" hidden="1" customWidth="1"/>
    <col min="20" max="20" width="28" customWidth="1"/>
    <col min="21" max="21" width="28" hidden="1" customWidth="1"/>
    <col min="22" max="22" width="28" customWidth="1"/>
    <col min="23" max="23" width="28" hidden="1" customWidth="1"/>
    <col min="24" max="24" width="28" customWidth="1"/>
    <col min="25" max="25" width="28" hidden="1" customWidth="1"/>
    <col min="26" max="26" width="28" customWidth="1"/>
    <col min="27" max="27" width="28" hidden="1" customWidth="1"/>
    <col min="28" max="28" width="28" customWidth="1"/>
    <col min="29" max="29" width="28" hidden="1" customWidth="1"/>
    <col min="30" max="30" width="28" customWidth="1"/>
    <col min="31" max="31" width="28" hidden="1" customWidth="1"/>
    <col min="32" max="32" width="28" customWidth="1"/>
    <col min="33" max="33" width="4.5" customWidth="1"/>
  </cols>
  <sheetData>
    <row r="1" spans="2:33" ht="15.75" thickBot="1" x14ac:dyDescent="0.3">
      <c r="B1" s="92" t="s">
        <v>11</v>
      </c>
    </row>
    <row r="2" spans="2:33" s="403" customFormat="1" ht="18" x14ac:dyDescent="0.25">
      <c r="B2" s="41" t="s">
        <v>2968</v>
      </c>
      <c r="C2" s="41"/>
      <c r="D2" s="41"/>
      <c r="E2" s="41"/>
      <c r="F2" s="41"/>
      <c r="G2" s="41"/>
      <c r="H2" s="41"/>
      <c r="I2" s="41"/>
      <c r="J2" s="41"/>
    </row>
    <row r="3" spans="2:33" s="403" customFormat="1" ht="264" customHeight="1" x14ac:dyDescent="0.25">
      <c r="B3" s="41"/>
      <c r="C3" s="722" t="s">
        <v>2969</v>
      </c>
      <c r="D3" s="722"/>
      <c r="E3" s="722"/>
      <c r="F3" s="722"/>
      <c r="G3" s="722"/>
      <c r="H3" s="722"/>
      <c r="I3" s="722"/>
      <c r="J3" s="722"/>
    </row>
    <row r="4" spans="2:33" s="403" customFormat="1" ht="39" customHeight="1" x14ac:dyDescent="0.25">
      <c r="C4" s="719" t="s">
        <v>2763</v>
      </c>
      <c r="D4" s="719"/>
      <c r="E4" s="719"/>
      <c r="F4" s="719"/>
      <c r="G4" s="719"/>
      <c r="H4" s="719"/>
      <c r="I4" s="719"/>
      <c r="J4" s="719"/>
      <c r="K4" s="719"/>
      <c r="L4" s="719"/>
      <c r="M4" s="719"/>
      <c r="N4" s="719"/>
      <c r="O4" s="719"/>
    </row>
    <row r="5" spans="2:33" s="403" customFormat="1" ht="18.75" customHeight="1" thickBot="1" x14ac:dyDescent="0.3">
      <c r="C5" s="720" t="s">
        <v>2762</v>
      </c>
      <c r="D5" s="720"/>
      <c r="E5" s="720"/>
      <c r="F5" s="720"/>
      <c r="G5" s="720"/>
      <c r="H5" s="720"/>
      <c r="I5" s="720"/>
      <c r="J5" s="720"/>
      <c r="K5" s="405"/>
      <c r="L5" s="404"/>
      <c r="M5" s="404"/>
      <c r="N5" s="404"/>
      <c r="O5" s="404"/>
    </row>
    <row r="6" spans="2:33" s="403" customFormat="1" ht="18.75" thickTop="1" x14ac:dyDescent="0.25">
      <c r="C6" s="720"/>
      <c r="D6" s="720"/>
      <c r="E6" s="720"/>
      <c r="F6" s="720"/>
      <c r="G6" s="720"/>
      <c r="H6" s="720"/>
      <c r="I6" s="720"/>
      <c r="J6" s="720"/>
      <c r="K6" s="404"/>
      <c r="L6" s="404"/>
      <c r="M6" s="404"/>
      <c r="N6" s="404"/>
      <c r="O6" s="404"/>
    </row>
    <row r="7" spans="2:33" s="403" customFormat="1" ht="18" x14ac:dyDescent="0.25">
      <c r="C7" s="720"/>
      <c r="D7" s="720"/>
      <c r="E7" s="720"/>
      <c r="F7" s="720"/>
      <c r="G7" s="720"/>
      <c r="H7" s="720"/>
      <c r="I7" s="720"/>
      <c r="J7" s="720"/>
    </row>
    <row r="8" spans="2:33" ht="15.75" thickBot="1" x14ac:dyDescent="0.3">
      <c r="C8" s="721"/>
      <c r="D8" s="721"/>
      <c r="E8" s="721"/>
      <c r="F8" s="721"/>
      <c r="G8" s="721"/>
      <c r="H8" s="721"/>
      <c r="I8" s="721"/>
      <c r="J8" s="721"/>
    </row>
    <row r="9" spans="2:33" ht="15.75" thickTop="1" x14ac:dyDescent="0.25">
      <c r="B9" s="372"/>
      <c r="C9" s="373" t="s">
        <v>2925</v>
      </c>
      <c r="D9" s="373"/>
      <c r="E9" s="374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373"/>
      <c r="V9" s="373"/>
      <c r="W9" s="373"/>
      <c r="X9" s="373"/>
      <c r="Y9" s="373"/>
      <c r="Z9" s="373"/>
      <c r="AA9" s="373"/>
      <c r="AB9" s="373"/>
      <c r="AC9" s="373"/>
      <c r="AD9" s="373"/>
      <c r="AE9" s="373"/>
      <c r="AF9" s="373"/>
      <c r="AG9" s="375"/>
    </row>
    <row r="10" spans="2:33" x14ac:dyDescent="0.25">
      <c r="B10" s="376"/>
      <c r="C10" s="377"/>
      <c r="D10" s="377" t="s">
        <v>2720</v>
      </c>
      <c r="E10" s="378"/>
      <c r="F10" s="379"/>
      <c r="G10" s="379"/>
      <c r="H10" s="379"/>
      <c r="I10" s="379"/>
      <c r="J10" s="379"/>
      <c r="K10" s="379"/>
      <c r="L10" s="379"/>
      <c r="M10" s="379"/>
      <c r="N10" s="379"/>
      <c r="O10" s="379"/>
      <c r="P10" s="379"/>
      <c r="Q10" s="379"/>
      <c r="R10" s="379"/>
      <c r="S10" s="379"/>
      <c r="T10" s="379"/>
      <c r="U10" s="379"/>
      <c r="V10" s="379"/>
      <c r="W10" s="379"/>
      <c r="X10" s="379"/>
      <c r="Y10" s="379"/>
      <c r="Z10" s="379"/>
      <c r="AA10" s="379"/>
      <c r="AB10" s="379"/>
      <c r="AC10" s="379"/>
      <c r="AD10" s="379"/>
      <c r="AE10" s="379"/>
      <c r="AF10" s="379"/>
      <c r="AG10" s="380"/>
    </row>
    <row r="11" spans="2:33" x14ac:dyDescent="0.25">
      <c r="B11" s="376"/>
      <c r="C11" s="377"/>
      <c r="D11" s="377" t="s">
        <v>2721</v>
      </c>
      <c r="E11" s="378"/>
      <c r="F11" s="379" t="s">
        <v>2719</v>
      </c>
      <c r="G11" s="381"/>
      <c r="H11" s="379" t="s">
        <v>2719</v>
      </c>
      <c r="I11" s="381"/>
      <c r="J11" s="379" t="s">
        <v>2719</v>
      </c>
      <c r="K11" s="381"/>
      <c r="L11" s="379" t="s">
        <v>2719</v>
      </c>
      <c r="M11" s="381"/>
      <c r="N11" s="379" t="s">
        <v>2719</v>
      </c>
      <c r="O11" s="381"/>
      <c r="P11" s="379" t="s">
        <v>2719</v>
      </c>
      <c r="Q11" s="381"/>
      <c r="R11" s="379" t="s">
        <v>2719</v>
      </c>
      <c r="S11" s="381"/>
      <c r="T11" s="379" t="s">
        <v>2719</v>
      </c>
      <c r="U11" s="381"/>
      <c r="V11" s="379" t="s">
        <v>2719</v>
      </c>
      <c r="W11" s="381"/>
      <c r="X11" s="379" t="s">
        <v>2719</v>
      </c>
      <c r="Y11" s="381"/>
      <c r="Z11" s="379" t="s">
        <v>2719</v>
      </c>
      <c r="AA11" s="381"/>
      <c r="AB11" s="379" t="s">
        <v>2719</v>
      </c>
      <c r="AC11" s="381"/>
      <c r="AD11" s="379" t="s">
        <v>2719</v>
      </c>
      <c r="AE11" s="381"/>
      <c r="AF11" s="379" t="s">
        <v>2719</v>
      </c>
      <c r="AG11" s="382"/>
    </row>
    <row r="12" spans="2:33" x14ac:dyDescent="0.25">
      <c r="B12" s="376"/>
      <c r="C12" s="377"/>
      <c r="D12" s="377" t="s">
        <v>2722</v>
      </c>
      <c r="E12" s="378"/>
      <c r="F12" s="379" t="s">
        <v>2719</v>
      </c>
      <c r="G12" s="381"/>
      <c r="H12" s="379" t="s">
        <v>2719</v>
      </c>
      <c r="I12" s="381"/>
      <c r="J12" s="379" t="s">
        <v>2719</v>
      </c>
      <c r="K12" s="381"/>
      <c r="L12" s="379" t="s">
        <v>2719</v>
      </c>
      <c r="M12" s="381"/>
      <c r="N12" s="379" t="s">
        <v>2719</v>
      </c>
      <c r="O12" s="381"/>
      <c r="P12" s="379" t="s">
        <v>2719</v>
      </c>
      <c r="Q12" s="381"/>
      <c r="R12" s="379" t="s">
        <v>2719</v>
      </c>
      <c r="S12" s="381"/>
      <c r="T12" s="379" t="s">
        <v>2719</v>
      </c>
      <c r="U12" s="381"/>
      <c r="V12" s="379" t="s">
        <v>2719</v>
      </c>
      <c r="W12" s="381"/>
      <c r="X12" s="379" t="s">
        <v>2719</v>
      </c>
      <c r="Y12" s="381"/>
      <c r="Z12" s="379" t="s">
        <v>2719</v>
      </c>
      <c r="AA12" s="381"/>
      <c r="AB12" s="379" t="s">
        <v>2719</v>
      </c>
      <c r="AC12" s="381"/>
      <c r="AD12" s="379" t="s">
        <v>2719</v>
      </c>
      <c r="AE12" s="381"/>
      <c r="AF12" s="379" t="s">
        <v>2719</v>
      </c>
      <c r="AG12" s="382"/>
    </row>
    <row r="13" spans="2:33" x14ac:dyDescent="0.25">
      <c r="B13" s="376"/>
      <c r="C13" s="377"/>
      <c r="D13" s="377" t="s">
        <v>2723</v>
      </c>
      <c r="E13" s="378"/>
      <c r="F13" s="379" t="s">
        <v>2719</v>
      </c>
      <c r="G13" s="381"/>
      <c r="H13" s="379" t="s">
        <v>2719</v>
      </c>
      <c r="I13" s="381"/>
      <c r="J13" s="379" t="s">
        <v>2719</v>
      </c>
      <c r="K13" s="381"/>
      <c r="L13" s="379" t="s">
        <v>2719</v>
      </c>
      <c r="M13" s="381"/>
      <c r="N13" s="379" t="s">
        <v>2719</v>
      </c>
      <c r="O13" s="381"/>
      <c r="P13" s="379" t="s">
        <v>2719</v>
      </c>
      <c r="Q13" s="381"/>
      <c r="R13" s="379" t="s">
        <v>2719</v>
      </c>
      <c r="S13" s="381"/>
      <c r="T13" s="379" t="s">
        <v>2719</v>
      </c>
      <c r="U13" s="381"/>
      <c r="V13" s="379" t="s">
        <v>2719</v>
      </c>
      <c r="W13" s="381"/>
      <c r="X13" s="379" t="s">
        <v>2719</v>
      </c>
      <c r="Y13" s="381"/>
      <c r="Z13" s="379" t="s">
        <v>2719</v>
      </c>
      <c r="AA13" s="381"/>
      <c r="AB13" s="379" t="s">
        <v>2719</v>
      </c>
      <c r="AC13" s="381"/>
      <c r="AD13" s="379" t="s">
        <v>2719</v>
      </c>
      <c r="AE13" s="381"/>
      <c r="AF13" s="379" t="s">
        <v>2719</v>
      </c>
      <c r="AG13" s="382"/>
    </row>
    <row r="14" spans="2:33" ht="17.25" x14ac:dyDescent="0.25">
      <c r="B14" s="376"/>
      <c r="C14" s="377"/>
      <c r="D14" s="377" t="s">
        <v>2724</v>
      </c>
      <c r="E14" s="378"/>
      <c r="F14" s="379"/>
      <c r="G14" s="379"/>
      <c r="H14" s="379"/>
      <c r="I14" s="379"/>
      <c r="J14" s="379"/>
      <c r="K14" s="379"/>
      <c r="L14" s="379"/>
      <c r="M14" s="379"/>
      <c r="N14" s="379"/>
      <c r="O14" s="379"/>
      <c r="P14" s="379"/>
      <c r="Q14" s="379"/>
      <c r="R14" s="379"/>
      <c r="S14" s="379"/>
      <c r="T14" s="379"/>
      <c r="U14" s="379"/>
      <c r="V14" s="379"/>
      <c r="W14" s="379"/>
      <c r="X14" s="379"/>
      <c r="Y14" s="379"/>
      <c r="Z14" s="379"/>
      <c r="AA14" s="379"/>
      <c r="AB14" s="379"/>
      <c r="AC14" s="379"/>
      <c r="AD14" s="379"/>
      <c r="AE14" s="379"/>
      <c r="AF14" s="379"/>
      <c r="AG14" s="382"/>
    </row>
    <row r="15" spans="2:33" x14ac:dyDescent="0.25">
      <c r="B15" s="376"/>
      <c r="C15" s="377"/>
      <c r="D15" s="377" t="s">
        <v>2725</v>
      </c>
      <c r="E15" s="378"/>
      <c r="F15" s="379"/>
      <c r="G15" s="381"/>
      <c r="H15" s="379"/>
      <c r="I15" s="381"/>
      <c r="J15" s="379"/>
      <c r="K15" s="381"/>
      <c r="L15" s="379"/>
      <c r="M15" s="381"/>
      <c r="N15" s="379"/>
      <c r="O15" s="381"/>
      <c r="P15" s="379"/>
      <c r="Q15" s="381"/>
      <c r="R15" s="379"/>
      <c r="S15" s="381"/>
      <c r="T15" s="379"/>
      <c r="U15" s="381"/>
      <c r="V15" s="379"/>
      <c r="W15" s="381"/>
      <c r="X15" s="379"/>
      <c r="Y15" s="381"/>
      <c r="Z15" s="379"/>
      <c r="AA15" s="381"/>
      <c r="AB15" s="379"/>
      <c r="AC15" s="381"/>
      <c r="AD15" s="379"/>
      <c r="AE15" s="381"/>
      <c r="AF15" s="379"/>
      <c r="AG15" s="382"/>
    </row>
    <row r="16" spans="2:33" x14ac:dyDescent="0.25">
      <c r="B16" s="376"/>
      <c r="C16" s="377"/>
      <c r="D16" s="377" t="s">
        <v>2726</v>
      </c>
      <c r="E16" s="378"/>
      <c r="F16" s="377" t="str">
        <f>IFERROR(IF(F15="",VLOOKUP(F12,Tabela6[],2,FALSE),F15),"-")</f>
        <v>-</v>
      </c>
      <c r="G16" s="377"/>
      <c r="H16" s="377" t="str">
        <f>IFERROR(IF(H15="",VLOOKUP(H12,Tabela6[],2,FALSE),H15),"-")</f>
        <v>-</v>
      </c>
      <c r="I16" s="377"/>
      <c r="J16" s="377" t="str">
        <f>IFERROR(IF(J15="",VLOOKUP(J12,Tabela6[],2,FALSE),J15),"-")</f>
        <v>-</v>
      </c>
      <c r="K16" s="377"/>
      <c r="L16" s="377" t="str">
        <f>IFERROR(IF(L15="",VLOOKUP(L12,Tabela6[],2,FALSE),L15),"-")</f>
        <v>-</v>
      </c>
      <c r="M16" s="377"/>
      <c r="N16" s="377" t="str">
        <f>IFERROR(IF(N15="",VLOOKUP(N12,Tabela6[],2,FALSE),N15),"-")</f>
        <v>-</v>
      </c>
      <c r="O16" s="377"/>
      <c r="P16" s="377" t="str">
        <f>IFERROR(IF(P15="",VLOOKUP(P12,Tabela6[],2,FALSE),P15),"-")</f>
        <v>-</v>
      </c>
      <c r="Q16" s="377"/>
      <c r="R16" s="377" t="str">
        <f>IFERROR(IF(R15="",VLOOKUP(R12,Tabela6[],2,FALSE),R15),"-")</f>
        <v>-</v>
      </c>
      <c r="S16" s="377"/>
      <c r="T16" s="377" t="str">
        <f>IFERROR(IF(T15="",VLOOKUP(T12,Tabela6[],2,FALSE),T15),"-")</f>
        <v>-</v>
      </c>
      <c r="U16" s="377"/>
      <c r="V16" s="377" t="str">
        <f>IFERROR(IF(V15="",VLOOKUP(V12,Tabela6[],2,FALSE),V15),"-")</f>
        <v>-</v>
      </c>
      <c r="W16" s="377"/>
      <c r="X16" s="377" t="str">
        <f>IFERROR(IF(X15="",VLOOKUP(X12,Tabela6[],2,FALSE),X15),"-")</f>
        <v>-</v>
      </c>
      <c r="Y16" s="377"/>
      <c r="Z16" s="377" t="str">
        <f>IFERROR(IF(Z15="",VLOOKUP(Z12,Tabela6[],2,FALSE),Z15),"-")</f>
        <v>-</v>
      </c>
      <c r="AA16" s="377"/>
      <c r="AB16" s="377" t="str">
        <f>IFERROR(IF(AB15="",VLOOKUP(AB12,Tabela6[],2,FALSE),AB15),"-")</f>
        <v>-</v>
      </c>
      <c r="AC16" s="377"/>
      <c r="AD16" s="377" t="str">
        <f>IFERROR(IF(AD15="",VLOOKUP(AD12,Tabela6[],2,FALSE),AD15),"-")</f>
        <v>-</v>
      </c>
      <c r="AE16" s="377"/>
      <c r="AF16" s="377" t="str">
        <f>IFERROR(IF(AF15="",VLOOKUP(AF12,Tabela6[],2,FALSE),AF15),"-")</f>
        <v>-</v>
      </c>
      <c r="AG16" s="383"/>
    </row>
    <row r="17" spans="2:33" x14ac:dyDescent="0.25">
      <c r="B17" s="376"/>
      <c r="C17" s="377"/>
      <c r="D17" s="377" t="s">
        <v>2727</v>
      </c>
      <c r="E17" s="378"/>
      <c r="F17" s="377" t="str">
        <f>IFERROR(VLOOKUP(F12,Tabela6[],4,FALSE),"-")</f>
        <v>-</v>
      </c>
      <c r="G17" s="377"/>
      <c r="H17" s="377" t="str">
        <f>IFERROR(VLOOKUP(H12,Tabela6[],4,FALSE),"-")</f>
        <v>-</v>
      </c>
      <c r="I17" s="377"/>
      <c r="J17" s="377" t="str">
        <f>IFERROR(VLOOKUP(J12,Tabela6[],4,FALSE),"-")</f>
        <v>-</v>
      </c>
      <c r="K17" s="377"/>
      <c r="L17" s="377" t="str">
        <f>IFERROR(VLOOKUP(L12,Tabela6[],4,FALSE),"-")</f>
        <v>-</v>
      </c>
      <c r="M17" s="377"/>
      <c r="N17" s="377" t="str">
        <f>IFERROR(VLOOKUP(N12,Tabela6[],4,FALSE),"-")</f>
        <v>-</v>
      </c>
      <c r="O17" s="377"/>
      <c r="P17" s="377" t="str">
        <f>IFERROR(VLOOKUP(P12,Tabela6[],4,FALSE),"-")</f>
        <v>-</v>
      </c>
      <c r="Q17" s="377"/>
      <c r="R17" s="377" t="str">
        <f>IFERROR(VLOOKUP(R12,Tabela6[],4,FALSE),"-")</f>
        <v>-</v>
      </c>
      <c r="S17" s="377"/>
      <c r="T17" s="377" t="str">
        <f>IFERROR(VLOOKUP(T12,Tabela6[],4,FALSE),"-")</f>
        <v>-</v>
      </c>
      <c r="U17" s="377"/>
      <c r="V17" s="377" t="str">
        <f>IFERROR(VLOOKUP(V12,Tabela6[],4,FALSE),"-")</f>
        <v>-</v>
      </c>
      <c r="W17" s="377"/>
      <c r="X17" s="377" t="str">
        <f>IFERROR(VLOOKUP(X12,Tabela6[],4,FALSE),"-")</f>
        <v>-</v>
      </c>
      <c r="Y17" s="377"/>
      <c r="Z17" s="377" t="str">
        <f>IFERROR(VLOOKUP(Z12,Tabela6[],4,FALSE),"-")</f>
        <v>-</v>
      </c>
      <c r="AA17" s="377"/>
      <c r="AB17" s="377" t="str">
        <f>IFERROR(VLOOKUP(AB12,Tabela6[],4,FALSE),"-")</f>
        <v>-</v>
      </c>
      <c r="AC17" s="377"/>
      <c r="AD17" s="377" t="str">
        <f>IFERROR(VLOOKUP(AD12,Tabela6[],4,FALSE),"-")</f>
        <v>-</v>
      </c>
      <c r="AE17" s="377"/>
      <c r="AF17" s="377" t="str">
        <f>IFERROR(VLOOKUP(AF12,Tabela6[],4,FALSE),"-")</f>
        <v>-</v>
      </c>
      <c r="AG17" s="383"/>
    </row>
    <row r="18" spans="2:33" ht="15.75" thickBot="1" x14ac:dyDescent="0.3">
      <c r="B18" s="376"/>
      <c r="C18" s="377"/>
      <c r="D18" s="377" t="s">
        <v>2728</v>
      </c>
      <c r="E18" s="378"/>
      <c r="F18" s="377" t="str">
        <f>IFERROR(VLOOKUP(F12,Tabela6[],5,FALSE),"-")</f>
        <v>-</v>
      </c>
      <c r="G18" s="377"/>
      <c r="H18" s="377" t="str">
        <f>IFERROR(VLOOKUP(H12,Tabela6[],5,FALSE),"-")</f>
        <v>-</v>
      </c>
      <c r="I18" s="377"/>
      <c r="J18" s="377" t="str">
        <f>IFERROR(VLOOKUP(J12,Tabela6[],5,FALSE),"-")</f>
        <v>-</v>
      </c>
      <c r="K18" s="377"/>
      <c r="L18" s="377" t="str">
        <f>IFERROR(VLOOKUP(L12,Tabela6[],5,FALSE),"-")</f>
        <v>-</v>
      </c>
      <c r="M18" s="377"/>
      <c r="N18" s="377" t="str">
        <f>IFERROR(VLOOKUP(N12,Tabela6[],5,FALSE),"-")</f>
        <v>-</v>
      </c>
      <c r="O18" s="377"/>
      <c r="P18" s="377" t="str">
        <f>IFERROR(VLOOKUP(P12,Tabela6[],5,FALSE),"-")</f>
        <v>-</v>
      </c>
      <c r="Q18" s="377"/>
      <c r="R18" s="377" t="str">
        <f>IFERROR(VLOOKUP(R12,Tabela6[],5,FALSE),"-")</f>
        <v>-</v>
      </c>
      <c r="S18" s="377"/>
      <c r="T18" s="377" t="str">
        <f>IFERROR(VLOOKUP(T12,Tabela6[],5,FALSE),"-")</f>
        <v>-</v>
      </c>
      <c r="U18" s="377"/>
      <c r="V18" s="377" t="str">
        <f>IFERROR(VLOOKUP(V12,Tabela6[],5,FALSE),"-")</f>
        <v>-</v>
      </c>
      <c r="W18" s="377"/>
      <c r="X18" s="377" t="str">
        <f>IFERROR(VLOOKUP(X12,Tabela6[],5,FALSE),"-")</f>
        <v>-</v>
      </c>
      <c r="Y18" s="377"/>
      <c r="Z18" s="377" t="str">
        <f>IFERROR(VLOOKUP(Z12,Tabela6[],5,FALSE),"-")</f>
        <v>-</v>
      </c>
      <c r="AA18" s="377"/>
      <c r="AB18" s="377" t="str">
        <f>IFERROR(VLOOKUP(AB12,Tabela6[],5,FALSE),"-")</f>
        <v>-</v>
      </c>
      <c r="AC18" s="377"/>
      <c r="AD18" s="377" t="str">
        <f>IFERROR(VLOOKUP(AD12,Tabela6[],5,FALSE),"-")</f>
        <v>-</v>
      </c>
      <c r="AE18" s="377"/>
      <c r="AF18" s="377" t="str">
        <f>IFERROR(VLOOKUP(AF12,Tabela6[],5,FALSE),"-")</f>
        <v>-</v>
      </c>
      <c r="AG18" s="383"/>
    </row>
    <row r="19" spans="2:33" ht="15.75" thickTop="1" x14ac:dyDescent="0.25">
      <c r="B19" s="376"/>
      <c r="C19" s="717" t="s">
        <v>2729</v>
      </c>
      <c r="D19" s="715" t="s">
        <v>2730</v>
      </c>
      <c r="E19" s="384"/>
      <c r="F19" s="384"/>
      <c r="G19" s="384"/>
      <c r="H19" s="384"/>
      <c r="I19" s="384"/>
      <c r="J19" s="384"/>
      <c r="K19" s="384"/>
      <c r="L19" s="384"/>
      <c r="M19" s="384"/>
      <c r="N19" s="384"/>
      <c r="O19" s="384"/>
      <c r="P19" s="384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4"/>
      <c r="AD19" s="384"/>
      <c r="AE19" s="384"/>
      <c r="AF19" s="384"/>
      <c r="AG19" s="385"/>
    </row>
    <row r="20" spans="2:33" ht="16.5" customHeight="1" thickBot="1" x14ac:dyDescent="0.3">
      <c r="B20" s="376"/>
      <c r="C20" s="718" t="s">
        <v>2729</v>
      </c>
      <c r="D20" s="716"/>
      <c r="E20" s="384"/>
      <c r="F20" s="384" t="s">
        <v>2731</v>
      </c>
      <c r="G20" s="384"/>
      <c r="H20" s="384" t="s">
        <v>2731</v>
      </c>
      <c r="I20" s="384"/>
      <c r="J20" s="384" t="s">
        <v>2731</v>
      </c>
      <c r="K20" s="384"/>
      <c r="L20" s="384" t="s">
        <v>2731</v>
      </c>
      <c r="M20" s="384"/>
      <c r="N20" s="384" t="s">
        <v>2731</v>
      </c>
      <c r="O20" s="384"/>
      <c r="P20" s="384" t="s">
        <v>2731</v>
      </c>
      <c r="Q20" s="384"/>
      <c r="R20" s="384" t="s">
        <v>2731</v>
      </c>
      <c r="S20" s="384"/>
      <c r="T20" s="384" t="s">
        <v>2731</v>
      </c>
      <c r="U20" s="384"/>
      <c r="V20" s="384" t="s">
        <v>2731</v>
      </c>
      <c r="W20" s="384"/>
      <c r="X20" s="384" t="s">
        <v>2731</v>
      </c>
      <c r="Y20" s="384"/>
      <c r="Z20" s="384" t="s">
        <v>2731</v>
      </c>
      <c r="AA20" s="384"/>
      <c r="AB20" s="384" t="s">
        <v>2731</v>
      </c>
      <c r="AC20" s="384"/>
      <c r="AD20" s="384" t="s">
        <v>2731</v>
      </c>
      <c r="AE20" s="384"/>
      <c r="AF20" s="384" t="s">
        <v>2731</v>
      </c>
      <c r="AG20" s="385"/>
    </row>
    <row r="21" spans="2:33" ht="15.75" thickTop="1" x14ac:dyDescent="0.25">
      <c r="B21" s="376"/>
      <c r="C21" s="396" t="s">
        <v>489</v>
      </c>
      <c r="D21" s="397">
        <f>F21+H21+J21+L21+N21+P21+R21+T21+V21+X21+Z21+AB21+AD21+AF21</f>
        <v>0</v>
      </c>
      <c r="E21" s="377"/>
      <c r="F21" s="377">
        <f>IFERROR(F14*F16*VLOOKUP(F12,Tabela4[],2,FALSE)*VLOOKUP(F12,Tabela4[],3,FALSE),0)</f>
        <v>0</v>
      </c>
      <c r="G21" s="377"/>
      <c r="H21" s="377">
        <f>IFERROR(H14*H16*VLOOKUP(H12,Tabela4[],2,FALSE)*VLOOKUP(H12,Tabela4[],3,FALSE),0)</f>
        <v>0</v>
      </c>
      <c r="I21" s="377"/>
      <c r="J21" s="377">
        <f>IFERROR(J14*J16*VLOOKUP(J12,Tabela4[],2,FALSE)*VLOOKUP(J12,Tabela4[],3,FALSE),0)</f>
        <v>0</v>
      </c>
      <c r="K21" s="377"/>
      <c r="L21" s="377">
        <f>IFERROR(L14*L16*VLOOKUP(L12,Tabela4[],2,FALSE)*VLOOKUP(L12,Tabela4[],3,FALSE),0)</f>
        <v>0</v>
      </c>
      <c r="M21" s="377"/>
      <c r="N21" s="377">
        <f>IFERROR(N14*N16*VLOOKUP(N12,Tabela4[],2,FALSE)*VLOOKUP(N12,Tabela4[],3,FALSE),0)</f>
        <v>0</v>
      </c>
      <c r="O21" s="377"/>
      <c r="P21" s="377">
        <f>IFERROR(P14*P16*VLOOKUP(P12,Tabela4[],2,FALSE)*VLOOKUP(P12,Tabela4[],3,FALSE),0)</f>
        <v>0</v>
      </c>
      <c r="Q21" s="377"/>
      <c r="R21" s="377">
        <f>IFERROR(R14*R16*VLOOKUP(R12,Tabela4[],2,FALSE)*VLOOKUP(R12,Tabela4[],3,FALSE),0)</f>
        <v>0</v>
      </c>
      <c r="S21" s="377"/>
      <c r="T21" s="377">
        <f>IFERROR(T14*T16*VLOOKUP(T12,Tabela4[],2,FALSE)*VLOOKUP(T12,Tabela4[],3,FALSE),0)</f>
        <v>0</v>
      </c>
      <c r="U21" s="377"/>
      <c r="V21" s="377">
        <f>IFERROR(V14*V16*VLOOKUP(V12,Tabela4[],2,FALSE)*VLOOKUP(V12,Tabela4[],3,FALSE),0)</f>
        <v>0</v>
      </c>
      <c r="W21" s="377"/>
      <c r="X21" s="377">
        <f>IFERROR(X14*X16*VLOOKUP(X12,Tabela4[],2,FALSE)*VLOOKUP(X12,Tabela4[],3,FALSE),0)</f>
        <v>0</v>
      </c>
      <c r="Y21" s="377"/>
      <c r="Z21" s="377">
        <f>IFERROR(Z14*Z16*VLOOKUP(Z12,Tabela4[],2,FALSE)*VLOOKUP(Z12,Tabela4[],3,FALSE),0)</f>
        <v>0</v>
      </c>
      <c r="AA21" s="377"/>
      <c r="AB21" s="377">
        <f>IFERROR(AB14*AB16*VLOOKUP(AB12,Tabela4[],2,FALSE)*VLOOKUP(AB12,Tabela4[],3,FALSE),0)</f>
        <v>0</v>
      </c>
      <c r="AC21" s="377"/>
      <c r="AD21" s="377">
        <f>IFERROR(AD14*AD16*VLOOKUP(AD12,Tabela4[],2,FALSE)*VLOOKUP(AD12,Tabela4[],3,FALSE),0)</f>
        <v>0</v>
      </c>
      <c r="AE21" s="377"/>
      <c r="AF21" s="377">
        <f>IFERROR(AF14*AF16*VLOOKUP(AF12,Tabela4[],2,FALSE)*VLOOKUP(AF12,Tabela4[],3,FALSE),0)</f>
        <v>0</v>
      </c>
      <c r="AG21" s="383"/>
    </row>
    <row r="22" spans="2:33" x14ac:dyDescent="0.25">
      <c r="B22" s="376"/>
      <c r="C22" s="396" t="s">
        <v>513</v>
      </c>
      <c r="D22" s="397">
        <f t="shared" ref="D22:D38" si="0">F22+H22+J22+L22+N22+P22+R22+T22+V22+X22+Z22+AB22+AD22+AF22</f>
        <v>0</v>
      </c>
      <c r="E22" s="377">
        <f t="array" ref="E22">IFERROR(INDEX(Tabela2[Fator Emissão],MATCH(F11&amp;F12&amp;F13&amp;$C$22,Tabela2[Tipo Equipamento]&amp;Tabela2[Combustivel]&amp;Tabela2[Potencia Maior50]&amp;Tabela2[Poluente],0)),0)</f>
        <v>0</v>
      </c>
      <c r="F22" s="377">
        <f>IFERROR(IF($F$12="Gás Natural",F$14*F$16*E22/1000,F$14*F$16*E22),0)</f>
        <v>0</v>
      </c>
      <c r="G22" s="377">
        <f t="array" ref="G22">IFERROR(INDEX(Tabela2[Fator Emissão],MATCH(H11&amp;H12&amp;H13&amp;$C$22,Tabela2[Tipo Equipamento]&amp;Tabela2[Combustivel]&amp;Tabela2[Potencia Maior50]&amp;Tabela2[Poluente],0)),0)</f>
        <v>0</v>
      </c>
      <c r="H22" s="377">
        <f>IFERROR(IF(H$12="Gás Natural",H$14*H$16*G22/1000,H$14*H$16*G22),0)</f>
        <v>0</v>
      </c>
      <c r="I22" s="377">
        <f t="array" ref="I22">IFERROR(INDEX(Tabela2[Fator Emissão],MATCH(J11&amp;J12&amp;J13&amp;$C$22,Tabela2[Tipo Equipamento]&amp;Tabela2[Combustivel]&amp;Tabela2[Potencia Maior50]&amp;Tabela2[Poluente],0)),0)</f>
        <v>0</v>
      </c>
      <c r="J22" s="377">
        <f>IFERROR(IF(J$12="Gás Natural",J$14*J$16*I22/1000,J$14*J$16*I22),0)</f>
        <v>0</v>
      </c>
      <c r="K22" s="377">
        <f t="array" ref="K22">IFERROR(INDEX(Tabela2[Fator Emissão],MATCH(L11&amp;L12&amp;L13&amp;$C$22,Tabela2[Tipo Equipamento]&amp;Tabela2[Combustivel]&amp;Tabela2[Potencia Maior50]&amp;Tabela2[Poluente],0)),0)</f>
        <v>0</v>
      </c>
      <c r="L22" s="377">
        <f t="shared" ref="L22:L37" si="1">IFERROR(IF(L$12="Gás Natural",L$14*L$16*K22/1000,L$14*L$16*K22),0)</f>
        <v>0</v>
      </c>
      <c r="M22" s="377">
        <f t="array" ref="M22">IFERROR(INDEX(Tabela2[Fator Emissão],MATCH(N11&amp;N12&amp;N13&amp;$C$22,Tabela2[Tipo Equipamento]&amp;Tabela2[Combustivel]&amp;Tabela2[Potencia Maior50]&amp;Tabela2[Poluente],0)),0)</f>
        <v>0</v>
      </c>
      <c r="N22" s="377">
        <f t="shared" ref="N22:N37" si="2">IFERROR(IF(N$12="Gás Natural",N$14*N$16*M22/1000,N$14*N$16*M22),0)</f>
        <v>0</v>
      </c>
      <c r="O22" s="377">
        <f t="array" ref="O22">IFERROR(INDEX(Tabela2[Fator Emissão],MATCH(P11&amp;P12&amp;P13&amp;$C$22,Tabela2[Tipo Equipamento]&amp;Tabela2[Combustivel]&amp;Tabela2[Potencia Maior50]&amp;Tabela2[Poluente],0)),0)</f>
        <v>0</v>
      </c>
      <c r="P22" s="377">
        <f t="shared" ref="P22:P37" si="3">IFERROR(IF(P$12="Gás Natural",P$14*P$16*O22/1000,P$14*P$16*O22),0)</f>
        <v>0</v>
      </c>
      <c r="Q22" s="377">
        <f t="array" ref="Q22">IFERROR(INDEX(Tabela2[Fator Emissão],MATCH(R11&amp;R12&amp;R13&amp;$C$22,Tabela2[Tipo Equipamento]&amp;Tabela2[Combustivel]&amp;Tabela2[Potencia Maior50]&amp;Tabela2[Poluente],0)),0)</f>
        <v>0</v>
      </c>
      <c r="R22" s="377">
        <f t="shared" ref="R22:R37" si="4">IFERROR(IF(R$12="Gás Natural",R$14*R$16*Q22/1000,R$14*R$16*Q22),0)</f>
        <v>0</v>
      </c>
      <c r="S22" s="377">
        <f t="array" ref="S22">IFERROR(INDEX(Tabela2[Fator Emissão],MATCH(T11&amp;T12&amp;T13&amp;$C$22,Tabela2[Tipo Equipamento]&amp;Tabela2[Combustivel]&amp;Tabela2[Potencia Maior50]&amp;Tabela2[Poluente],0)),0)</f>
        <v>0</v>
      </c>
      <c r="T22" s="377">
        <f t="shared" ref="T22:T37" si="5">IFERROR(IF(T$12="Gás Natural",T$14*T$16*S22/1000,T$14*T$16*S22),0)</f>
        <v>0</v>
      </c>
      <c r="U22" s="377">
        <f t="array" ref="U22">IFERROR(INDEX(Tabela2[Fator Emissão],MATCH(V11&amp;V12&amp;V13&amp;$C$22,Tabela2[Tipo Equipamento]&amp;Tabela2[Combustivel]&amp;Tabela2[Potencia Maior50]&amp;Tabela2[Poluente],0)),0)</f>
        <v>0</v>
      </c>
      <c r="V22" s="377">
        <f t="shared" ref="V22:V37" si="6">IFERROR(IF(V$12="Gás Natural",V$14*V$16*U22/1000,V$14*V$16*U22),0)</f>
        <v>0</v>
      </c>
      <c r="W22" s="377">
        <f t="array" ref="W22">IFERROR(INDEX(Tabela2[Fator Emissão],MATCH(X11&amp;X12&amp;X13&amp;$C$22,Tabela2[Tipo Equipamento]&amp;Tabela2[Combustivel]&amp;Tabela2[Potencia Maior50]&amp;Tabela2[Poluente],0)),0)</f>
        <v>0</v>
      </c>
      <c r="X22" s="377">
        <f t="shared" ref="X22:X37" si="7">IFERROR(IF(X$12="Gás Natural",X$14*X$16*W22/1000,X$14*X$16*W22),0)</f>
        <v>0</v>
      </c>
      <c r="Y22" s="377">
        <f t="array" ref="Y22">IFERROR(INDEX(Tabela2[Fator Emissão],MATCH(Z11&amp;Z12&amp;Z13&amp;$C$22,Tabela2[Tipo Equipamento]&amp;Tabela2[Combustivel]&amp;Tabela2[Potencia Maior50]&amp;Tabela2[Poluente],0)),0)</f>
        <v>0</v>
      </c>
      <c r="Z22" s="377">
        <f t="shared" ref="Z22:Z37" si="8">IFERROR(IF(Z$12="Gás Natural",Z$14*Z$16*Y22/1000,Z$14*Z$16*Y22),0)</f>
        <v>0</v>
      </c>
      <c r="AA22" s="377">
        <f t="array" ref="AA22">IFERROR(INDEX(Tabela2[Fator Emissão],MATCH(AB11&amp;AB12&amp;AB13&amp;$C$22,Tabela2[Tipo Equipamento]&amp;Tabela2[Combustivel]&amp;Tabela2[Potencia Maior50]&amp;Tabela2[Poluente],0)),0)</f>
        <v>0</v>
      </c>
      <c r="AB22" s="377">
        <f t="shared" ref="AB22:AB37" si="9">IFERROR(IF(AB$12="Gás Natural",AB$14*AB$16*AA22/1000,AB$14*AB$16*AA22),0)</f>
        <v>0</v>
      </c>
      <c r="AC22" s="377">
        <f t="array" ref="AC22">IFERROR(INDEX(Tabela2[Fator Emissão],MATCH(AD11&amp;AD12&amp;AD13&amp;$C$22,Tabela2[Tipo Equipamento]&amp;Tabela2[Combustivel]&amp;Tabela2[Potencia Maior50]&amp;Tabela2[Poluente],0)),0)</f>
        <v>0</v>
      </c>
      <c r="AD22" s="377">
        <f t="shared" ref="AD22:AD37" si="10">IFERROR(IF(AD$12="Gás Natural",AD$14*AD$16*AC22/1000,AD$14*AD$16*AC22),0)</f>
        <v>0</v>
      </c>
      <c r="AE22" s="377">
        <f t="array" ref="AE22">IFERROR(INDEX(Tabela2[Fator Emissão],MATCH(AF11&amp;AF12&amp;AF13&amp;$C$22,Tabela2[Tipo Equipamento]&amp;Tabela2[Combustivel]&amp;Tabela2[Potencia Maior50]&amp;Tabela2[Poluente],0)),0)</f>
        <v>0</v>
      </c>
      <c r="AF22" s="377">
        <f t="shared" ref="AF22:AF37" si="11">IFERROR(IF(AF$12="Gás Natural",AF$14*AF$16*AE22/1000,AF$14*AF$16*AE22),0)</f>
        <v>0</v>
      </c>
      <c r="AG22" s="383"/>
    </row>
    <row r="23" spans="2:33" x14ac:dyDescent="0.25">
      <c r="B23" s="376"/>
      <c r="C23" s="396" t="s">
        <v>516</v>
      </c>
      <c r="D23" s="397">
        <f t="shared" si="0"/>
        <v>0</v>
      </c>
      <c r="E23" s="377">
        <f t="array" ref="E23">IFERROR(INDEX(Tabela2[Fator Emissão],MATCH(F11&amp;F12&amp;F13&amp;$C$23,Tabela2[Tipo Equipamento]&amp;Tabela2[Combustivel]&amp;Tabela2[Potencia Maior50]&amp;Tabela2[Poluente],0)),0)</f>
        <v>0</v>
      </c>
      <c r="F23" s="377">
        <f t="shared" ref="F23:F37" si="12">IFERROR(IF($F$12="Gás Natural",F$14*F$16*E23/1000,F$14*F$16*E23),0)</f>
        <v>0</v>
      </c>
      <c r="G23" s="377">
        <f t="array" ref="G23">IFERROR(INDEX(Tabela2[Fator Emissão],MATCH(H11&amp;H12&amp;H13&amp;$C$23,Tabela2[Tipo Equipamento]&amp;Tabela2[Combustivel]&amp;Tabela2[Potencia Maior50]&amp;Tabela2[Poluente],0)),0)</f>
        <v>0</v>
      </c>
      <c r="H23" s="377">
        <f t="shared" ref="H23:J37" si="13">IFERROR(IF(H$12="Gás Natural",H$14*H$16*G23/1000,H$14*H$16*G23),0)</f>
        <v>0</v>
      </c>
      <c r="I23" s="377">
        <f t="array" ref="I23">IFERROR(INDEX(Tabela2[Fator Emissão],MATCH(J11&amp;J12&amp;J13&amp;$C$23,Tabela2[Tipo Equipamento]&amp;Tabela2[Combustivel]&amp;Tabela2[Potencia Maior50]&amp;Tabela2[Poluente],0)),0)</f>
        <v>0</v>
      </c>
      <c r="J23" s="377">
        <f t="shared" si="13"/>
        <v>0</v>
      </c>
      <c r="K23" s="377">
        <f t="array" ref="K23">IFERROR(INDEX(Tabela2[Fator Emissão],MATCH(L11&amp;L12&amp;L13&amp;$C$23,Tabela2[Tipo Equipamento]&amp;Tabela2[Combustivel]&amp;Tabela2[Potencia Maior50]&amp;Tabela2[Poluente],0)),0)</f>
        <v>0</v>
      </c>
      <c r="L23" s="377">
        <f t="shared" si="1"/>
        <v>0</v>
      </c>
      <c r="M23" s="377">
        <f t="array" ref="M23">IFERROR(INDEX(Tabela2[Fator Emissão],MATCH(N11&amp;N12&amp;N13&amp;$C$23,Tabela2[Tipo Equipamento]&amp;Tabela2[Combustivel]&amp;Tabela2[Potencia Maior50]&amp;Tabela2[Poluente],0)),0)</f>
        <v>0</v>
      </c>
      <c r="N23" s="377">
        <f t="shared" si="2"/>
        <v>0</v>
      </c>
      <c r="O23" s="377">
        <f t="array" ref="O23">IFERROR(INDEX(Tabela2[Fator Emissão],MATCH(P11&amp;P12&amp;P13&amp;$C$23,Tabela2[Tipo Equipamento]&amp;Tabela2[Combustivel]&amp;Tabela2[Potencia Maior50]&amp;Tabela2[Poluente],0)),0)</f>
        <v>0</v>
      </c>
      <c r="P23" s="377">
        <f t="shared" si="3"/>
        <v>0</v>
      </c>
      <c r="Q23" s="377">
        <f t="array" ref="Q23">IFERROR(INDEX(Tabela2[Fator Emissão],MATCH(R11&amp;R12&amp;R13&amp;$C$23,Tabela2[Tipo Equipamento]&amp;Tabela2[Combustivel]&amp;Tabela2[Potencia Maior50]&amp;Tabela2[Poluente],0)),0)</f>
        <v>0</v>
      </c>
      <c r="R23" s="377">
        <f t="shared" si="4"/>
        <v>0</v>
      </c>
      <c r="S23" s="377">
        <f t="array" ref="S23">IFERROR(INDEX(Tabela2[Fator Emissão],MATCH(T11&amp;T12&amp;T13&amp;$C$23,Tabela2[Tipo Equipamento]&amp;Tabela2[Combustivel]&amp;Tabela2[Potencia Maior50]&amp;Tabela2[Poluente],0)),0)</f>
        <v>0</v>
      </c>
      <c r="T23" s="377">
        <f t="shared" si="5"/>
        <v>0</v>
      </c>
      <c r="U23" s="377">
        <f t="array" ref="U23">IFERROR(INDEX(Tabela2[Fator Emissão],MATCH(V11&amp;V12&amp;V13&amp;$C$23,Tabela2[Tipo Equipamento]&amp;Tabela2[Combustivel]&amp;Tabela2[Potencia Maior50]&amp;Tabela2[Poluente],0)),0)</f>
        <v>0</v>
      </c>
      <c r="V23" s="377">
        <f t="shared" si="6"/>
        <v>0</v>
      </c>
      <c r="W23" s="377">
        <f t="array" ref="W23">IFERROR(INDEX(Tabela2[Fator Emissão],MATCH(X11&amp;X12&amp;X13&amp;$C$23,Tabela2[Tipo Equipamento]&amp;Tabela2[Combustivel]&amp;Tabela2[Potencia Maior50]&amp;Tabela2[Poluente],0)),0)</f>
        <v>0</v>
      </c>
      <c r="X23" s="377">
        <f t="shared" si="7"/>
        <v>0</v>
      </c>
      <c r="Y23" s="377">
        <f t="array" ref="Y23">IFERROR(INDEX(Tabela2[Fator Emissão],MATCH(Z11&amp;Z12&amp;Z13&amp;$C$23,Tabela2[Tipo Equipamento]&amp;Tabela2[Combustivel]&amp;Tabela2[Potencia Maior50]&amp;Tabela2[Poluente],0)),0)</f>
        <v>0</v>
      </c>
      <c r="Z23" s="377">
        <f t="shared" si="8"/>
        <v>0</v>
      </c>
      <c r="AA23" s="377">
        <f t="array" ref="AA23">IFERROR(INDEX(Tabela2[Fator Emissão],MATCH(AB11&amp;AB12&amp;AB13&amp;$C$23,Tabela2[Tipo Equipamento]&amp;Tabela2[Combustivel]&amp;Tabela2[Potencia Maior50]&amp;Tabela2[Poluente],0)),0)</f>
        <v>0</v>
      </c>
      <c r="AB23" s="377">
        <f t="shared" si="9"/>
        <v>0</v>
      </c>
      <c r="AC23" s="377">
        <f t="array" ref="AC23">IFERROR(INDEX(Tabela2[Fator Emissão],MATCH(AD11&amp;AD12&amp;AD13&amp;$C$23,Tabela2[Tipo Equipamento]&amp;Tabela2[Combustivel]&amp;Tabela2[Potencia Maior50]&amp;Tabela2[Poluente],0)),0)</f>
        <v>0</v>
      </c>
      <c r="AD23" s="377">
        <f t="shared" si="10"/>
        <v>0</v>
      </c>
      <c r="AE23" s="377">
        <f t="array" ref="AE23">IFERROR(INDEX(Tabela2[Fator Emissão],MATCH(AF11&amp;AF12&amp;AF13&amp;$C$23,Tabela2[Tipo Equipamento]&amp;Tabela2[Combustivel]&amp;Tabela2[Potencia Maior50]&amp;Tabela2[Poluente],0)),0)</f>
        <v>0</v>
      </c>
      <c r="AF23" s="377">
        <f t="shared" si="11"/>
        <v>0</v>
      </c>
      <c r="AG23" s="383"/>
    </row>
    <row r="24" spans="2:33" x14ac:dyDescent="0.25">
      <c r="B24" s="376"/>
      <c r="C24" s="396" t="s">
        <v>2702</v>
      </c>
      <c r="D24" s="397">
        <f t="shared" si="0"/>
        <v>0</v>
      </c>
      <c r="E24" s="377">
        <f t="array" ref="E24">IFERROR(INDEX(Tabela2[Fator Emissão],MATCH(F11&amp;F12&amp;F13&amp;$C$24,Tabela2[Tipo Equipamento]&amp;Tabela2[Combustivel]&amp;Tabela2[Potencia Maior50]&amp;Tabela2[Poluente],0)),0)</f>
        <v>0</v>
      </c>
      <c r="F24" s="377">
        <f t="shared" si="12"/>
        <v>0</v>
      </c>
      <c r="G24" s="377">
        <f t="array" ref="G24">IFERROR(INDEX(Tabela2[Fator Emissão],MATCH(H11&amp;H12&amp;H13&amp;$C$24,Tabela2[Tipo Equipamento]&amp;Tabela2[Combustivel]&amp;Tabela2[Potencia Maior50]&amp;Tabela2[Poluente],0)),0)</f>
        <v>0</v>
      </c>
      <c r="H24" s="377">
        <f t="shared" si="13"/>
        <v>0</v>
      </c>
      <c r="I24" s="377">
        <f t="array" ref="I24">IFERROR(INDEX(Tabela2[Fator Emissão],MATCH(J11&amp;J12&amp;J13&amp;$C$24,Tabela2[Tipo Equipamento]&amp;Tabela2[Combustivel]&amp;Tabela2[Potencia Maior50]&amp;Tabela2[Poluente],0)),0)</f>
        <v>0</v>
      </c>
      <c r="J24" s="377">
        <f t="shared" si="13"/>
        <v>0</v>
      </c>
      <c r="K24" s="377">
        <f t="array" ref="K24">IFERROR(INDEX(Tabela2[Fator Emissão],MATCH(L11&amp;L12&amp;L13&amp;$C$24,Tabela2[Tipo Equipamento]&amp;Tabela2[Combustivel]&amp;Tabela2[Potencia Maior50]&amp;Tabela2[Poluente],0)),0)</f>
        <v>0</v>
      </c>
      <c r="L24" s="377">
        <f t="shared" si="1"/>
        <v>0</v>
      </c>
      <c r="M24" s="377">
        <f t="array" ref="M24">IFERROR(INDEX(Tabela2[Fator Emissão],MATCH(N11&amp;N12&amp;N13&amp;$C$24,Tabela2[Tipo Equipamento]&amp;Tabela2[Combustivel]&amp;Tabela2[Potencia Maior50]&amp;Tabela2[Poluente],0)),0)</f>
        <v>0</v>
      </c>
      <c r="N24" s="377">
        <f t="shared" si="2"/>
        <v>0</v>
      </c>
      <c r="O24" s="377">
        <f t="array" ref="O24">IFERROR(INDEX(Tabela2[Fator Emissão],MATCH(P11&amp;P12&amp;P13&amp;$C$24,Tabela2[Tipo Equipamento]&amp;Tabela2[Combustivel]&amp;Tabela2[Potencia Maior50]&amp;Tabela2[Poluente],0)),0)</f>
        <v>0</v>
      </c>
      <c r="P24" s="377">
        <f t="shared" si="3"/>
        <v>0</v>
      </c>
      <c r="Q24" s="377">
        <f t="array" ref="Q24">IFERROR(INDEX(Tabela2[Fator Emissão],MATCH(R11&amp;R12&amp;R13&amp;$C$24,Tabela2[Tipo Equipamento]&amp;Tabela2[Combustivel]&amp;Tabela2[Potencia Maior50]&amp;Tabela2[Poluente],0)),0)</f>
        <v>0</v>
      </c>
      <c r="R24" s="377">
        <f t="shared" si="4"/>
        <v>0</v>
      </c>
      <c r="S24" s="377">
        <f t="array" ref="S24">IFERROR(INDEX(Tabela2[Fator Emissão],MATCH(T11&amp;T12&amp;T13&amp;$C$24,Tabela2[Tipo Equipamento]&amp;Tabela2[Combustivel]&amp;Tabela2[Potencia Maior50]&amp;Tabela2[Poluente],0)),0)</f>
        <v>0</v>
      </c>
      <c r="T24" s="377">
        <f t="shared" si="5"/>
        <v>0</v>
      </c>
      <c r="U24" s="377">
        <f t="array" ref="U24">IFERROR(INDEX(Tabela2[Fator Emissão],MATCH(V11&amp;V12&amp;V13&amp;$C$24,Tabela2[Tipo Equipamento]&amp;Tabela2[Combustivel]&amp;Tabela2[Potencia Maior50]&amp;Tabela2[Poluente],0)),0)</f>
        <v>0</v>
      </c>
      <c r="V24" s="377">
        <f t="shared" si="6"/>
        <v>0</v>
      </c>
      <c r="W24" s="377">
        <f t="array" ref="W24">IFERROR(INDEX(Tabela2[Fator Emissão],MATCH(X11&amp;X12&amp;X13&amp;$C$24,Tabela2[Tipo Equipamento]&amp;Tabela2[Combustivel]&amp;Tabela2[Potencia Maior50]&amp;Tabela2[Poluente],0)),0)</f>
        <v>0</v>
      </c>
      <c r="X24" s="377">
        <f t="shared" si="7"/>
        <v>0</v>
      </c>
      <c r="Y24" s="377">
        <f t="array" ref="Y24">IFERROR(INDEX(Tabela2[Fator Emissão],MATCH(Z11&amp;Z12&amp;Z13&amp;$C$24,Tabela2[Tipo Equipamento]&amp;Tabela2[Combustivel]&amp;Tabela2[Potencia Maior50]&amp;Tabela2[Poluente],0)),0)</f>
        <v>0</v>
      </c>
      <c r="Z24" s="377">
        <f t="shared" si="8"/>
        <v>0</v>
      </c>
      <c r="AA24" s="377">
        <f t="array" ref="AA24">IFERROR(INDEX(Tabela2[Fator Emissão],MATCH(AB11&amp;AB12&amp;AB13&amp;$C$24,Tabela2[Tipo Equipamento]&amp;Tabela2[Combustivel]&amp;Tabela2[Potencia Maior50]&amp;Tabela2[Poluente],0)),0)</f>
        <v>0</v>
      </c>
      <c r="AB24" s="377">
        <f t="shared" si="9"/>
        <v>0</v>
      </c>
      <c r="AC24" s="377">
        <f t="array" ref="AC24">IFERROR(INDEX(Tabela2[Fator Emissão],MATCH(AD11&amp;AD12&amp;AD13&amp;$C$24,Tabela2[Tipo Equipamento]&amp;Tabela2[Combustivel]&amp;Tabela2[Potencia Maior50]&amp;Tabela2[Poluente],0)),0)</f>
        <v>0</v>
      </c>
      <c r="AD24" s="377">
        <f t="shared" si="10"/>
        <v>0</v>
      </c>
      <c r="AE24" s="377">
        <f t="array" ref="AE24">IFERROR(INDEX(Tabela2[Fator Emissão],MATCH(AF11&amp;AF12&amp;AF13&amp;$C$24,Tabela2[Tipo Equipamento]&amp;Tabela2[Combustivel]&amp;Tabela2[Potencia Maior50]&amp;Tabela2[Poluente],0)),0)</f>
        <v>0</v>
      </c>
      <c r="AF24" s="377">
        <f t="shared" si="11"/>
        <v>0</v>
      </c>
      <c r="AG24" s="383"/>
    </row>
    <row r="25" spans="2:33" x14ac:dyDescent="0.25">
      <c r="B25" s="376"/>
      <c r="C25" s="396" t="s">
        <v>2700</v>
      </c>
      <c r="D25" s="397">
        <f t="shared" si="0"/>
        <v>0</v>
      </c>
      <c r="E25" s="377">
        <f t="array" ref="E25">IFERROR(INDEX(Tabela2[Fator Emissão],MATCH(F11&amp;F12&amp;F13&amp;$C$25,Tabela2[Tipo Equipamento]&amp;Tabela2[Combustivel]&amp;Tabela2[Potencia Maior50]&amp;Tabela2[Poluente],0)),0)</f>
        <v>0</v>
      </c>
      <c r="F25" s="377">
        <f t="shared" si="12"/>
        <v>0</v>
      </c>
      <c r="G25" s="377">
        <f t="array" ref="G25">IFERROR(INDEX(Tabela2[Fator Emissão],MATCH(H11&amp;H12&amp;H13&amp;$C$25,Tabela2[Tipo Equipamento]&amp;Tabela2[Combustivel]&amp;Tabela2[Potencia Maior50]&amp;Tabela2[Poluente],0)),0)</f>
        <v>0</v>
      </c>
      <c r="H25" s="377">
        <f t="shared" si="13"/>
        <v>0</v>
      </c>
      <c r="I25" s="377">
        <f t="array" ref="I25">IFERROR(INDEX(Tabela2[Fator Emissão],MATCH(J11&amp;J12&amp;J13&amp;$C$25,Tabela2[Tipo Equipamento]&amp;Tabela2[Combustivel]&amp;Tabela2[Potencia Maior50]&amp;Tabela2[Poluente],0)),0)</f>
        <v>0</v>
      </c>
      <c r="J25" s="377">
        <f t="shared" si="13"/>
        <v>0</v>
      </c>
      <c r="K25" s="377">
        <f t="array" ref="K25">IFERROR(INDEX(Tabela2[Fator Emissão],MATCH(L11&amp;L12&amp;L13&amp;$C$25,Tabela2[Tipo Equipamento]&amp;Tabela2[Combustivel]&amp;Tabela2[Potencia Maior50]&amp;Tabela2[Poluente],0)),0)</f>
        <v>0</v>
      </c>
      <c r="L25" s="377">
        <f t="shared" si="1"/>
        <v>0</v>
      </c>
      <c r="M25" s="377">
        <f t="array" ref="M25">IFERROR(INDEX(Tabela2[Fator Emissão],MATCH(N11&amp;N12&amp;N13&amp;$C$25,Tabela2[Tipo Equipamento]&amp;Tabela2[Combustivel]&amp;Tabela2[Potencia Maior50]&amp;Tabela2[Poluente],0)),0)</f>
        <v>0</v>
      </c>
      <c r="N25" s="377">
        <f t="shared" si="2"/>
        <v>0</v>
      </c>
      <c r="O25" s="377">
        <f t="array" ref="O25">IFERROR(INDEX(Tabela2[Fator Emissão],MATCH(P11&amp;P12&amp;P13&amp;$C$25,Tabela2[Tipo Equipamento]&amp;Tabela2[Combustivel]&amp;Tabela2[Potencia Maior50]&amp;Tabela2[Poluente],0)),0)</f>
        <v>0</v>
      </c>
      <c r="P25" s="377">
        <f t="shared" si="3"/>
        <v>0</v>
      </c>
      <c r="Q25" s="377">
        <f t="array" ref="Q25">IFERROR(INDEX(Tabela2[Fator Emissão],MATCH(R11&amp;R12&amp;R13&amp;$C$25,Tabela2[Tipo Equipamento]&amp;Tabela2[Combustivel]&amp;Tabela2[Potencia Maior50]&amp;Tabela2[Poluente],0)),0)</f>
        <v>0</v>
      </c>
      <c r="R25" s="377">
        <f t="shared" si="4"/>
        <v>0</v>
      </c>
      <c r="S25" s="377">
        <f t="array" ref="S25">IFERROR(INDEX(Tabela2[Fator Emissão],MATCH(T11&amp;T12&amp;T13&amp;$C$25,Tabela2[Tipo Equipamento]&amp;Tabela2[Combustivel]&amp;Tabela2[Potencia Maior50]&amp;Tabela2[Poluente],0)),0)</f>
        <v>0</v>
      </c>
      <c r="T25" s="377">
        <f t="shared" si="5"/>
        <v>0</v>
      </c>
      <c r="U25" s="377">
        <f t="array" ref="U25">IFERROR(INDEX(Tabela2[Fator Emissão],MATCH(V11&amp;V12&amp;V13&amp;$C$25,Tabela2[Tipo Equipamento]&amp;Tabela2[Combustivel]&amp;Tabela2[Potencia Maior50]&amp;Tabela2[Poluente],0)),0)</f>
        <v>0</v>
      </c>
      <c r="V25" s="377">
        <f t="shared" si="6"/>
        <v>0</v>
      </c>
      <c r="W25" s="377">
        <f t="array" ref="W25">IFERROR(INDEX(Tabela2[Fator Emissão],MATCH(X11&amp;X12&amp;X13&amp;$C$25,Tabela2[Tipo Equipamento]&amp;Tabela2[Combustivel]&amp;Tabela2[Potencia Maior50]&amp;Tabela2[Poluente],0)),0)</f>
        <v>0</v>
      </c>
      <c r="X25" s="377">
        <f t="shared" si="7"/>
        <v>0</v>
      </c>
      <c r="Y25" s="377">
        <f t="array" ref="Y25">IFERROR(INDEX(Tabela2[Fator Emissão],MATCH(Z11&amp;Z12&amp;Z13&amp;$C$25,Tabela2[Tipo Equipamento]&amp;Tabela2[Combustivel]&amp;Tabela2[Potencia Maior50]&amp;Tabela2[Poluente],0)),0)</f>
        <v>0</v>
      </c>
      <c r="Z25" s="377">
        <f t="shared" si="8"/>
        <v>0</v>
      </c>
      <c r="AA25" s="377">
        <f t="array" ref="AA25">IFERROR(INDEX(Tabela2[Fator Emissão],MATCH(AB11&amp;AB12&amp;AB13&amp;$C$25,Tabela2[Tipo Equipamento]&amp;Tabela2[Combustivel]&amp;Tabela2[Potencia Maior50]&amp;Tabela2[Poluente],0)),0)</f>
        <v>0</v>
      </c>
      <c r="AB25" s="377">
        <f t="shared" si="9"/>
        <v>0</v>
      </c>
      <c r="AC25" s="377">
        <f t="array" ref="AC25">IFERROR(INDEX(Tabela2[Fator Emissão],MATCH(AD11&amp;AD12&amp;AD13&amp;$C$25,Tabela2[Tipo Equipamento]&amp;Tabela2[Combustivel]&amp;Tabela2[Potencia Maior50]&amp;Tabela2[Poluente],0)),0)</f>
        <v>0</v>
      </c>
      <c r="AD25" s="377">
        <f t="shared" si="10"/>
        <v>0</v>
      </c>
      <c r="AE25" s="377">
        <f t="array" ref="AE25">IFERROR(INDEX(Tabela2[Fator Emissão],MATCH(AF11&amp;AF12&amp;AF13&amp;$C$25,Tabela2[Tipo Equipamento]&amp;Tabela2[Combustivel]&amp;Tabela2[Potencia Maior50]&amp;Tabela2[Poluente],0)),0)</f>
        <v>0</v>
      </c>
      <c r="AF25" s="377">
        <f t="shared" si="11"/>
        <v>0</v>
      </c>
      <c r="AG25" s="383"/>
    </row>
    <row r="26" spans="2:33" x14ac:dyDescent="0.25">
      <c r="B26" s="376"/>
      <c r="C26" s="396" t="s">
        <v>2703</v>
      </c>
      <c r="D26" s="397">
        <f t="shared" si="0"/>
        <v>0</v>
      </c>
      <c r="E26" s="377">
        <f t="array" ref="E26">IFERROR(INDEX(Tabela2[Fator Emissão],MATCH(F11&amp;F12&amp;F13&amp;$C$26,Tabela2[Tipo Equipamento]&amp;Tabela2[Combustivel]&amp;Tabela2[Potencia Maior50]&amp;Tabela2[Poluente],0)),0)</f>
        <v>0</v>
      </c>
      <c r="F26" s="377">
        <f t="shared" si="12"/>
        <v>0</v>
      </c>
      <c r="G26" s="377">
        <f t="array" ref="G26">IFERROR(INDEX(Tabela2[Fator Emissão],MATCH(H11&amp;H12&amp;H13&amp;$C$26,Tabela2[Tipo Equipamento]&amp;Tabela2[Combustivel]&amp;Tabela2[Potencia Maior50]&amp;Tabela2[Poluente],0)),0)</f>
        <v>0</v>
      </c>
      <c r="H26" s="377">
        <f t="shared" si="13"/>
        <v>0</v>
      </c>
      <c r="I26" s="377">
        <f t="array" ref="I26">IFERROR(INDEX(Tabela2[Fator Emissão],MATCH(J11&amp;J12&amp;J13&amp;$C$26,Tabela2[Tipo Equipamento]&amp;Tabela2[Combustivel]&amp;Tabela2[Potencia Maior50]&amp;Tabela2[Poluente],0)),0)</f>
        <v>0</v>
      </c>
      <c r="J26" s="377">
        <f t="shared" si="13"/>
        <v>0</v>
      </c>
      <c r="K26" s="377">
        <f t="array" ref="K26">IFERROR(INDEX(Tabela2[Fator Emissão],MATCH(L11&amp;L12&amp;L13&amp;$C$26,Tabela2[Tipo Equipamento]&amp;Tabela2[Combustivel]&amp;Tabela2[Potencia Maior50]&amp;Tabela2[Poluente],0)),0)</f>
        <v>0</v>
      </c>
      <c r="L26" s="377">
        <f t="shared" si="1"/>
        <v>0</v>
      </c>
      <c r="M26" s="377">
        <f t="array" ref="M26">IFERROR(INDEX(Tabela2[Fator Emissão],MATCH(N11&amp;N12&amp;N13&amp;$C$26,Tabela2[Tipo Equipamento]&amp;Tabela2[Combustivel]&amp;Tabela2[Potencia Maior50]&amp;Tabela2[Poluente],0)),0)</f>
        <v>0</v>
      </c>
      <c r="N26" s="377">
        <f t="shared" si="2"/>
        <v>0</v>
      </c>
      <c r="O26" s="377">
        <f t="array" ref="O26">IFERROR(INDEX(Tabela2[Fator Emissão],MATCH(P11&amp;P12&amp;P13&amp;$C$26,Tabela2[Tipo Equipamento]&amp;Tabela2[Combustivel]&amp;Tabela2[Potencia Maior50]&amp;Tabela2[Poluente],0)),0)</f>
        <v>0</v>
      </c>
      <c r="P26" s="377">
        <f t="shared" si="3"/>
        <v>0</v>
      </c>
      <c r="Q26" s="377">
        <f t="array" ref="Q26">IFERROR(INDEX(Tabela2[Fator Emissão],MATCH(R11&amp;R12&amp;R13&amp;$C$26,Tabela2[Tipo Equipamento]&amp;Tabela2[Combustivel]&amp;Tabela2[Potencia Maior50]&amp;Tabela2[Poluente],0)),0)</f>
        <v>0</v>
      </c>
      <c r="R26" s="377">
        <f t="shared" si="4"/>
        <v>0</v>
      </c>
      <c r="S26" s="377">
        <f t="array" ref="S26">IFERROR(INDEX(Tabela2[Fator Emissão],MATCH(T11&amp;T12&amp;T13&amp;$C$26,Tabela2[Tipo Equipamento]&amp;Tabela2[Combustivel]&amp;Tabela2[Potencia Maior50]&amp;Tabela2[Poluente],0)),0)</f>
        <v>0</v>
      </c>
      <c r="T26" s="377">
        <f t="shared" si="5"/>
        <v>0</v>
      </c>
      <c r="U26" s="377">
        <f t="array" ref="U26">IFERROR(INDEX(Tabela2[Fator Emissão],MATCH(V11&amp;V12&amp;V13&amp;$C$26,Tabela2[Tipo Equipamento]&amp;Tabela2[Combustivel]&amp;Tabela2[Potencia Maior50]&amp;Tabela2[Poluente],0)),0)</f>
        <v>0</v>
      </c>
      <c r="V26" s="377">
        <f t="shared" si="6"/>
        <v>0</v>
      </c>
      <c r="W26" s="377">
        <f t="array" ref="W26">IFERROR(INDEX(Tabela2[Fator Emissão],MATCH(X11&amp;X12&amp;X13&amp;$C$26,Tabela2[Tipo Equipamento]&amp;Tabela2[Combustivel]&amp;Tabela2[Potencia Maior50]&amp;Tabela2[Poluente],0)),0)</f>
        <v>0</v>
      </c>
      <c r="X26" s="377">
        <f t="shared" si="7"/>
        <v>0</v>
      </c>
      <c r="Y26" s="377">
        <f t="array" ref="Y26">IFERROR(INDEX(Tabela2[Fator Emissão],MATCH(Z11&amp;Z12&amp;Z13&amp;$C$26,Tabela2[Tipo Equipamento]&amp;Tabela2[Combustivel]&amp;Tabela2[Potencia Maior50]&amp;Tabela2[Poluente],0)),0)</f>
        <v>0</v>
      </c>
      <c r="Z26" s="377">
        <f t="shared" si="8"/>
        <v>0</v>
      </c>
      <c r="AA26" s="377">
        <f t="array" ref="AA26">IFERROR(INDEX(Tabela2[Fator Emissão],MATCH(AB11&amp;AB12&amp;AB13&amp;$C$26,Tabela2[Tipo Equipamento]&amp;Tabela2[Combustivel]&amp;Tabela2[Potencia Maior50]&amp;Tabela2[Poluente],0)),0)</f>
        <v>0</v>
      </c>
      <c r="AB26" s="377">
        <f t="shared" si="9"/>
        <v>0</v>
      </c>
      <c r="AC26" s="377">
        <f t="array" ref="AC26">IFERROR(INDEX(Tabela2[Fator Emissão],MATCH(AD11&amp;AD12&amp;AD13&amp;$C$26,Tabela2[Tipo Equipamento]&amp;Tabela2[Combustivel]&amp;Tabela2[Potencia Maior50]&amp;Tabela2[Poluente],0)),0)</f>
        <v>0</v>
      </c>
      <c r="AD26" s="377">
        <f t="shared" si="10"/>
        <v>0</v>
      </c>
      <c r="AE26" s="377">
        <f t="array" ref="AE26">IFERROR(INDEX(Tabela2[Fator Emissão],MATCH(AF11&amp;AF12&amp;AF13&amp;$C$26,Tabela2[Tipo Equipamento]&amp;Tabela2[Combustivel]&amp;Tabela2[Potencia Maior50]&amp;Tabela2[Poluente],0)),0)</f>
        <v>0</v>
      </c>
      <c r="AF26" s="377">
        <f t="shared" si="11"/>
        <v>0</v>
      </c>
      <c r="AG26" s="383"/>
    </row>
    <row r="27" spans="2:33" x14ac:dyDescent="0.25">
      <c r="B27" s="376"/>
      <c r="C27" s="396" t="s">
        <v>2708</v>
      </c>
      <c r="D27" s="397">
        <f t="shared" si="0"/>
        <v>0</v>
      </c>
      <c r="E27" s="377">
        <f t="array" ref="E27">IFERROR(INDEX(Tabela2[Fator Emissão],MATCH(F11&amp;F12&amp;F13&amp;$C$27,Tabela2[Tipo Equipamento]&amp;Tabela2[Combustivel]&amp;Tabela2[Potencia Maior50]&amp;Tabela2[Poluente],0)),0)</f>
        <v>0</v>
      </c>
      <c r="F27" s="377">
        <f t="shared" si="12"/>
        <v>0</v>
      </c>
      <c r="G27" s="377">
        <f t="array" ref="G27">IFERROR(INDEX(Tabela2[Fator Emissão],MATCH(H11&amp;H12&amp;H13&amp;$C$27,Tabela2[Tipo Equipamento]&amp;Tabela2[Combustivel]&amp;Tabela2[Potencia Maior50]&amp;Tabela2[Poluente],0)),0)</f>
        <v>0</v>
      </c>
      <c r="H27" s="377">
        <f t="shared" si="13"/>
        <v>0</v>
      </c>
      <c r="I27" s="377">
        <f t="array" ref="I27">IFERROR(INDEX(Tabela2[Fator Emissão],MATCH(J11&amp;J12&amp;J13&amp;$C$27,Tabela2[Tipo Equipamento]&amp;Tabela2[Combustivel]&amp;Tabela2[Potencia Maior50]&amp;Tabela2[Poluente],0)),0)</f>
        <v>0</v>
      </c>
      <c r="J27" s="377">
        <f t="shared" si="13"/>
        <v>0</v>
      </c>
      <c r="K27" s="377">
        <f t="array" ref="K27">IFERROR(INDEX(Tabela2[Fator Emissão],MATCH(L11&amp;L12&amp;L13&amp;$C$27,Tabela2[Tipo Equipamento]&amp;Tabela2[Combustivel]&amp;Tabela2[Potencia Maior50]&amp;Tabela2[Poluente],0)),0)</f>
        <v>0</v>
      </c>
      <c r="L27" s="377">
        <f t="shared" si="1"/>
        <v>0</v>
      </c>
      <c r="M27" s="377">
        <f t="array" ref="M27">IFERROR(INDEX(Tabela2[Fator Emissão],MATCH(N11&amp;N12&amp;N13&amp;$C$27,Tabela2[Tipo Equipamento]&amp;Tabela2[Combustivel]&amp;Tabela2[Potencia Maior50]&amp;Tabela2[Poluente],0)),0)</f>
        <v>0</v>
      </c>
      <c r="N27" s="377">
        <f t="shared" si="2"/>
        <v>0</v>
      </c>
      <c r="O27" s="377">
        <f t="array" ref="O27">IFERROR(INDEX(Tabela2[Fator Emissão],MATCH(P11&amp;P12&amp;P13&amp;$C$27,Tabela2[Tipo Equipamento]&amp;Tabela2[Combustivel]&amp;Tabela2[Potencia Maior50]&amp;Tabela2[Poluente],0)),0)</f>
        <v>0</v>
      </c>
      <c r="P27" s="377">
        <f t="shared" si="3"/>
        <v>0</v>
      </c>
      <c r="Q27" s="377">
        <f t="array" ref="Q27">IFERROR(INDEX(Tabela2[Fator Emissão],MATCH(R11&amp;R12&amp;R13&amp;$C$27,Tabela2[Tipo Equipamento]&amp;Tabela2[Combustivel]&amp;Tabela2[Potencia Maior50]&amp;Tabela2[Poluente],0)),0)</f>
        <v>0</v>
      </c>
      <c r="R27" s="377">
        <f t="shared" si="4"/>
        <v>0</v>
      </c>
      <c r="S27" s="377">
        <f t="array" ref="S27">IFERROR(INDEX(Tabela2[Fator Emissão],MATCH(T11&amp;T12&amp;T13&amp;$C$27,Tabela2[Tipo Equipamento]&amp;Tabela2[Combustivel]&amp;Tabela2[Potencia Maior50]&amp;Tabela2[Poluente],0)),0)</f>
        <v>0</v>
      </c>
      <c r="T27" s="377">
        <f t="shared" si="5"/>
        <v>0</v>
      </c>
      <c r="U27" s="377">
        <f t="array" ref="U27">IFERROR(INDEX(Tabela2[Fator Emissão],MATCH(V11&amp;V12&amp;V13&amp;$C$27,Tabela2[Tipo Equipamento]&amp;Tabela2[Combustivel]&amp;Tabela2[Potencia Maior50]&amp;Tabela2[Poluente],0)),0)</f>
        <v>0</v>
      </c>
      <c r="V27" s="377">
        <f t="shared" si="6"/>
        <v>0</v>
      </c>
      <c r="W27" s="377">
        <f t="array" ref="W27">IFERROR(INDEX(Tabela2[Fator Emissão],MATCH(X11&amp;X12&amp;X13&amp;$C$27,Tabela2[Tipo Equipamento]&amp;Tabela2[Combustivel]&amp;Tabela2[Potencia Maior50]&amp;Tabela2[Poluente],0)),0)</f>
        <v>0</v>
      </c>
      <c r="X27" s="377">
        <f t="shared" si="7"/>
        <v>0</v>
      </c>
      <c r="Y27" s="377">
        <f t="array" ref="Y27">IFERROR(INDEX(Tabela2[Fator Emissão],MATCH(Z11&amp;Z12&amp;Z13&amp;$C$27,Tabela2[Tipo Equipamento]&amp;Tabela2[Combustivel]&amp;Tabela2[Potencia Maior50]&amp;Tabela2[Poluente],0)),0)</f>
        <v>0</v>
      </c>
      <c r="Z27" s="377">
        <f t="shared" si="8"/>
        <v>0</v>
      </c>
      <c r="AA27" s="377">
        <f t="array" ref="AA27">IFERROR(INDEX(Tabela2[Fator Emissão],MATCH(AB11&amp;AB12&amp;AB13&amp;$C$27,Tabela2[Tipo Equipamento]&amp;Tabela2[Combustivel]&amp;Tabela2[Potencia Maior50]&amp;Tabela2[Poluente],0)),0)</f>
        <v>0</v>
      </c>
      <c r="AB27" s="377">
        <f t="shared" si="9"/>
        <v>0</v>
      </c>
      <c r="AC27" s="377">
        <f t="array" ref="AC27">IFERROR(INDEX(Tabela2[Fator Emissão],MATCH(AD11&amp;AD12&amp;AD13&amp;$C$27,Tabela2[Tipo Equipamento]&amp;Tabela2[Combustivel]&amp;Tabela2[Potencia Maior50]&amp;Tabela2[Poluente],0)),0)</f>
        <v>0</v>
      </c>
      <c r="AD27" s="377">
        <f t="shared" si="10"/>
        <v>0</v>
      </c>
      <c r="AE27" s="377">
        <f t="array" ref="AE27">IFERROR(INDEX(Tabela2[Fator Emissão],MATCH(AF11&amp;AF12&amp;AF13&amp;$C$27,Tabela2[Tipo Equipamento]&amp;Tabela2[Combustivel]&amp;Tabela2[Potencia Maior50]&amp;Tabela2[Poluente],0)),0)</f>
        <v>0</v>
      </c>
      <c r="AF27" s="377">
        <f t="shared" si="11"/>
        <v>0</v>
      </c>
      <c r="AG27" s="383"/>
    </row>
    <row r="28" spans="2:33" x14ac:dyDescent="0.25">
      <c r="B28" s="376"/>
      <c r="C28" s="398" t="s">
        <v>2709</v>
      </c>
      <c r="D28" s="397">
        <f t="shared" si="0"/>
        <v>0</v>
      </c>
      <c r="E28" s="377">
        <f t="array" ref="E28">IFERROR(INDEX(Tabela2[Fator Emissão],MATCH(F11&amp;F12&amp;F13&amp;$C$28,Tabela2[Tipo Equipamento]&amp;Tabela2[Combustivel]&amp;Tabela2[Potencia Maior50]&amp;Tabela2[Poluente],0)),0)</f>
        <v>0</v>
      </c>
      <c r="F28" s="377">
        <f t="shared" si="12"/>
        <v>0</v>
      </c>
      <c r="G28" s="377">
        <f t="array" ref="G28">IFERROR(INDEX(Tabela2[Fator Emissão],MATCH(H11&amp;H12&amp;H13&amp;$C$28,Tabela2[Tipo Equipamento]&amp;Tabela2[Combustivel]&amp;Tabela2[Potencia Maior50]&amp;Tabela2[Poluente],0)),0)</f>
        <v>0</v>
      </c>
      <c r="H28" s="377">
        <f t="shared" si="13"/>
        <v>0</v>
      </c>
      <c r="I28" s="377">
        <f t="array" ref="I28">IFERROR(INDEX(Tabela2[Fator Emissão],MATCH(J11&amp;J12&amp;J13&amp;$C$28,Tabela2[Tipo Equipamento]&amp;Tabela2[Combustivel]&amp;Tabela2[Potencia Maior50]&amp;Tabela2[Poluente],0)),0)</f>
        <v>0</v>
      </c>
      <c r="J28" s="377">
        <f t="shared" si="13"/>
        <v>0</v>
      </c>
      <c r="K28" s="377">
        <f t="array" ref="K28">IFERROR(INDEX(Tabela2[Fator Emissão],MATCH(L11&amp;L12&amp;L13&amp;$C$28,Tabela2[Tipo Equipamento]&amp;Tabela2[Combustivel]&amp;Tabela2[Potencia Maior50]&amp;Tabela2[Poluente],0)),0)</f>
        <v>0</v>
      </c>
      <c r="L28" s="377">
        <f t="shared" si="1"/>
        <v>0</v>
      </c>
      <c r="M28" s="377">
        <f t="array" ref="M28">IFERROR(INDEX(Tabela2[Fator Emissão],MATCH(N11&amp;N12&amp;N13&amp;$C$28,Tabela2[Tipo Equipamento]&amp;Tabela2[Combustivel]&amp;Tabela2[Potencia Maior50]&amp;Tabela2[Poluente],0)),0)</f>
        <v>0</v>
      </c>
      <c r="N28" s="377">
        <f t="shared" si="2"/>
        <v>0</v>
      </c>
      <c r="O28" s="377">
        <f t="array" ref="O28">IFERROR(INDEX(Tabela2[Fator Emissão],MATCH(P11&amp;P12&amp;P13&amp;$C$28,Tabela2[Tipo Equipamento]&amp;Tabela2[Combustivel]&amp;Tabela2[Potencia Maior50]&amp;Tabela2[Poluente],0)),0)</f>
        <v>0</v>
      </c>
      <c r="P28" s="377">
        <f t="shared" si="3"/>
        <v>0</v>
      </c>
      <c r="Q28" s="377">
        <f t="array" ref="Q28">IFERROR(INDEX(Tabela2[Fator Emissão],MATCH(R11&amp;R12&amp;R13&amp;$C$28,Tabela2[Tipo Equipamento]&amp;Tabela2[Combustivel]&amp;Tabela2[Potencia Maior50]&amp;Tabela2[Poluente],0)),0)</f>
        <v>0</v>
      </c>
      <c r="R28" s="377">
        <f t="shared" si="4"/>
        <v>0</v>
      </c>
      <c r="S28" s="377">
        <f t="array" ref="S28">IFERROR(INDEX(Tabela2[Fator Emissão],MATCH(T11&amp;T12&amp;T13&amp;$C$28,Tabela2[Tipo Equipamento]&amp;Tabela2[Combustivel]&amp;Tabela2[Potencia Maior50]&amp;Tabela2[Poluente],0)),0)</f>
        <v>0</v>
      </c>
      <c r="T28" s="377">
        <f t="shared" si="5"/>
        <v>0</v>
      </c>
      <c r="U28" s="377">
        <f t="array" ref="U28">IFERROR(INDEX(Tabela2[Fator Emissão],MATCH(V11&amp;V12&amp;V13&amp;$C$28,Tabela2[Tipo Equipamento]&amp;Tabela2[Combustivel]&amp;Tabela2[Potencia Maior50]&amp;Tabela2[Poluente],0)),0)</f>
        <v>0</v>
      </c>
      <c r="V28" s="377">
        <f t="shared" si="6"/>
        <v>0</v>
      </c>
      <c r="W28" s="377">
        <f t="array" ref="W28">IFERROR(INDEX(Tabela2[Fator Emissão],MATCH(X11&amp;X12&amp;X13&amp;$C$28,Tabela2[Tipo Equipamento]&amp;Tabela2[Combustivel]&amp;Tabela2[Potencia Maior50]&amp;Tabela2[Poluente],0)),0)</f>
        <v>0</v>
      </c>
      <c r="X28" s="377">
        <f t="shared" si="7"/>
        <v>0</v>
      </c>
      <c r="Y28" s="377">
        <f t="array" ref="Y28">IFERROR(INDEX(Tabela2[Fator Emissão],MATCH(Z11&amp;Z12&amp;Z13&amp;$C$28,Tabela2[Tipo Equipamento]&amp;Tabela2[Combustivel]&amp;Tabela2[Potencia Maior50]&amp;Tabela2[Poluente],0)),0)</f>
        <v>0</v>
      </c>
      <c r="Z28" s="377">
        <f t="shared" si="8"/>
        <v>0</v>
      </c>
      <c r="AA28" s="377">
        <f t="array" ref="AA28">IFERROR(INDEX(Tabela2[Fator Emissão],MATCH(AB11&amp;AB12&amp;AB13&amp;$C$28,Tabela2[Tipo Equipamento]&amp;Tabela2[Combustivel]&amp;Tabela2[Potencia Maior50]&amp;Tabela2[Poluente],0)),0)</f>
        <v>0</v>
      </c>
      <c r="AB28" s="377">
        <f t="shared" si="9"/>
        <v>0</v>
      </c>
      <c r="AC28" s="377">
        <f t="array" ref="AC28">IFERROR(INDEX(Tabela2[Fator Emissão],MATCH(AD11&amp;AD12&amp;AD13&amp;$C$28,Tabela2[Tipo Equipamento]&amp;Tabela2[Combustivel]&amp;Tabela2[Potencia Maior50]&amp;Tabela2[Poluente],0)),0)</f>
        <v>0</v>
      </c>
      <c r="AD28" s="377">
        <f t="shared" si="10"/>
        <v>0</v>
      </c>
      <c r="AE28" s="377">
        <f t="array" ref="AE28">IFERROR(INDEX(Tabela2[Fator Emissão],MATCH(AF11&amp;AF12&amp;AF13&amp;$C$28,Tabela2[Tipo Equipamento]&amp;Tabela2[Combustivel]&amp;Tabela2[Potencia Maior50]&amp;Tabela2[Poluente],0)),0)</f>
        <v>0</v>
      </c>
      <c r="AF28" s="377">
        <f t="shared" si="11"/>
        <v>0</v>
      </c>
      <c r="AG28" s="383"/>
    </row>
    <row r="29" spans="2:33" x14ac:dyDescent="0.25">
      <c r="B29" s="376"/>
      <c r="C29" s="396" t="s">
        <v>449</v>
      </c>
      <c r="D29" s="397">
        <f t="shared" si="0"/>
        <v>0</v>
      </c>
      <c r="E29" s="377">
        <f t="array" ref="E29">IFERROR(INDEX(Tabela2[Fator Emissão],MATCH(F11&amp;F12&amp;F13&amp;$C$29,Tabela2[Tipo Equipamento]&amp;Tabela2[Combustivel]&amp;Tabela2[Potencia Maior50]&amp;Tabela2[Poluente],0)),0)</f>
        <v>0</v>
      </c>
      <c r="F29" s="377">
        <f t="shared" si="12"/>
        <v>0</v>
      </c>
      <c r="G29" s="377">
        <f t="array" ref="G29">IFERROR(INDEX(Tabela2[Fator Emissão],MATCH(H11&amp;H12&amp;H13&amp;$C$29,Tabela2[Tipo Equipamento]&amp;Tabela2[Combustivel]&amp;Tabela2[Potencia Maior50]&amp;Tabela2[Poluente],0)),0)</f>
        <v>0</v>
      </c>
      <c r="H29" s="377">
        <f t="shared" si="13"/>
        <v>0</v>
      </c>
      <c r="I29" s="377">
        <f t="array" ref="I29">IFERROR(INDEX(Tabela2[Fator Emissão],MATCH(J11&amp;J12&amp;J13&amp;$C$29,Tabela2[Tipo Equipamento]&amp;Tabela2[Combustivel]&amp;Tabela2[Potencia Maior50]&amp;Tabela2[Poluente],0)),0)</f>
        <v>0</v>
      </c>
      <c r="J29" s="377">
        <f t="shared" si="13"/>
        <v>0</v>
      </c>
      <c r="K29" s="377">
        <f t="array" ref="K29">IFERROR(INDEX(Tabela2[Fator Emissão],MATCH(L11&amp;L12&amp;L13&amp;$C$29,Tabela2[Tipo Equipamento]&amp;Tabela2[Combustivel]&amp;Tabela2[Potencia Maior50]&amp;Tabela2[Poluente],0)),0)</f>
        <v>0</v>
      </c>
      <c r="L29" s="377">
        <f t="shared" si="1"/>
        <v>0</v>
      </c>
      <c r="M29" s="377">
        <f t="array" ref="M29">IFERROR(INDEX(Tabela2[Fator Emissão],MATCH(N11&amp;N12&amp;N13&amp;$C$29,Tabela2[Tipo Equipamento]&amp;Tabela2[Combustivel]&amp;Tabela2[Potencia Maior50]&amp;Tabela2[Poluente],0)),0)</f>
        <v>0</v>
      </c>
      <c r="N29" s="377">
        <f t="shared" si="2"/>
        <v>0</v>
      </c>
      <c r="O29" s="377">
        <f t="array" ref="O29">IFERROR(INDEX(Tabela2[Fator Emissão],MATCH(P11&amp;P12&amp;P13&amp;$C$29,Tabela2[Tipo Equipamento]&amp;Tabela2[Combustivel]&amp;Tabela2[Potencia Maior50]&amp;Tabela2[Poluente],0)),0)</f>
        <v>0</v>
      </c>
      <c r="P29" s="377">
        <f t="shared" si="3"/>
        <v>0</v>
      </c>
      <c r="Q29" s="377">
        <f t="array" ref="Q29">IFERROR(INDEX(Tabela2[Fator Emissão],MATCH(R11&amp;R12&amp;R13&amp;$C$29,Tabela2[Tipo Equipamento]&amp;Tabela2[Combustivel]&amp;Tabela2[Potencia Maior50]&amp;Tabela2[Poluente],0)),0)</f>
        <v>0</v>
      </c>
      <c r="R29" s="377">
        <f t="shared" si="4"/>
        <v>0</v>
      </c>
      <c r="S29" s="377">
        <f t="array" ref="S29">IFERROR(INDEX(Tabela2[Fator Emissão],MATCH(T11&amp;T12&amp;T13&amp;$C$29,Tabela2[Tipo Equipamento]&amp;Tabela2[Combustivel]&amp;Tabela2[Potencia Maior50]&amp;Tabela2[Poluente],0)),0)</f>
        <v>0</v>
      </c>
      <c r="T29" s="377">
        <f t="shared" si="5"/>
        <v>0</v>
      </c>
      <c r="U29" s="377">
        <f t="array" ref="U29">IFERROR(INDEX(Tabela2[Fator Emissão],MATCH(V11&amp;V12&amp;V13&amp;$C$29,Tabela2[Tipo Equipamento]&amp;Tabela2[Combustivel]&amp;Tabela2[Potencia Maior50]&amp;Tabela2[Poluente],0)),0)</f>
        <v>0</v>
      </c>
      <c r="V29" s="377">
        <f t="shared" si="6"/>
        <v>0</v>
      </c>
      <c r="W29" s="377">
        <f t="array" ref="W29">IFERROR(INDEX(Tabela2[Fator Emissão],MATCH(X11&amp;X12&amp;X13&amp;$C$29,Tabela2[Tipo Equipamento]&amp;Tabela2[Combustivel]&amp;Tabela2[Potencia Maior50]&amp;Tabela2[Poluente],0)),0)</f>
        <v>0</v>
      </c>
      <c r="X29" s="377">
        <f t="shared" si="7"/>
        <v>0</v>
      </c>
      <c r="Y29" s="377">
        <f t="array" ref="Y29">IFERROR(INDEX(Tabela2[Fator Emissão],MATCH(Z11&amp;Z12&amp;Z13&amp;$C$29,Tabela2[Tipo Equipamento]&amp;Tabela2[Combustivel]&amp;Tabela2[Potencia Maior50]&amp;Tabela2[Poluente],0)),0)</f>
        <v>0</v>
      </c>
      <c r="Z29" s="377">
        <f t="shared" si="8"/>
        <v>0</v>
      </c>
      <c r="AA29" s="377">
        <f t="array" ref="AA29">IFERROR(INDEX(Tabela2[Fator Emissão],MATCH(AB11&amp;AB12&amp;AB13&amp;$C$29,Tabela2[Tipo Equipamento]&amp;Tabela2[Combustivel]&amp;Tabela2[Potencia Maior50]&amp;Tabela2[Poluente],0)),0)</f>
        <v>0</v>
      </c>
      <c r="AB29" s="377">
        <f t="shared" si="9"/>
        <v>0</v>
      </c>
      <c r="AC29" s="377">
        <f t="array" ref="AC29">IFERROR(INDEX(Tabela2[Fator Emissão],MATCH(AD11&amp;AD12&amp;AD13&amp;$C$29,Tabela2[Tipo Equipamento]&amp;Tabela2[Combustivel]&amp;Tabela2[Potencia Maior50]&amp;Tabela2[Poluente],0)),0)</f>
        <v>0</v>
      </c>
      <c r="AD29" s="377">
        <f t="shared" si="10"/>
        <v>0</v>
      </c>
      <c r="AE29" s="377">
        <f t="array" ref="AE29">IFERROR(INDEX(Tabela2[Fator Emissão],MATCH(AF11&amp;AF12&amp;AF13&amp;$C$29,Tabela2[Tipo Equipamento]&amp;Tabela2[Combustivel]&amp;Tabela2[Potencia Maior50]&amp;Tabela2[Poluente],0)),0)</f>
        <v>0</v>
      </c>
      <c r="AF29" s="377">
        <f t="shared" si="11"/>
        <v>0</v>
      </c>
      <c r="AG29" s="383"/>
    </row>
    <row r="30" spans="2:33" x14ac:dyDescent="0.25">
      <c r="B30" s="376"/>
      <c r="C30" s="396" t="s">
        <v>459</v>
      </c>
      <c r="D30" s="397">
        <f t="shared" si="0"/>
        <v>0</v>
      </c>
      <c r="E30" s="377">
        <f t="array" ref="E30">IFERROR(INDEX(Tabela2[Fator Emissão],MATCH(F11&amp;F12&amp;F13&amp;$C$30,Tabela2[Tipo Equipamento]&amp;Tabela2[Combustivel]&amp;Tabela2[Potencia Maior50]&amp;Tabela2[Poluente],0)),0)</f>
        <v>0</v>
      </c>
      <c r="F30" s="377">
        <f t="shared" si="12"/>
        <v>0</v>
      </c>
      <c r="G30" s="377">
        <f t="array" ref="G30">IFERROR(INDEX(Tabela2[Fator Emissão],MATCH(H11&amp;H12&amp;H13&amp;$C$30,Tabela2[Tipo Equipamento]&amp;Tabela2[Combustivel]&amp;Tabela2[Potencia Maior50]&amp;Tabela2[Poluente],0)),0)</f>
        <v>0</v>
      </c>
      <c r="H30" s="377">
        <f t="shared" si="13"/>
        <v>0</v>
      </c>
      <c r="I30" s="377">
        <f t="array" ref="I30">IFERROR(INDEX(Tabela2[Fator Emissão],MATCH(J11&amp;J12&amp;J13&amp;$C$30,Tabela2[Tipo Equipamento]&amp;Tabela2[Combustivel]&amp;Tabela2[Potencia Maior50]&amp;Tabela2[Poluente],0)),0)</f>
        <v>0</v>
      </c>
      <c r="J30" s="377">
        <f t="shared" si="13"/>
        <v>0</v>
      </c>
      <c r="K30" s="377">
        <f t="array" ref="K30">IFERROR(INDEX(Tabela2[Fator Emissão],MATCH(L11&amp;L12&amp;L13&amp;$C$30,Tabela2[Tipo Equipamento]&amp;Tabela2[Combustivel]&amp;Tabela2[Potencia Maior50]&amp;Tabela2[Poluente],0)),0)</f>
        <v>0</v>
      </c>
      <c r="L30" s="377">
        <f t="shared" si="1"/>
        <v>0</v>
      </c>
      <c r="M30" s="377">
        <f t="array" ref="M30">IFERROR(INDEX(Tabela2[Fator Emissão],MATCH(N11&amp;N12&amp;N13&amp;$C$30,Tabela2[Tipo Equipamento]&amp;Tabela2[Combustivel]&amp;Tabela2[Potencia Maior50]&amp;Tabela2[Poluente],0)),0)</f>
        <v>0</v>
      </c>
      <c r="N30" s="377">
        <f t="shared" si="2"/>
        <v>0</v>
      </c>
      <c r="O30" s="377">
        <f t="array" ref="O30">IFERROR(INDEX(Tabela2[Fator Emissão],MATCH(P11&amp;P12&amp;P13&amp;$C$30,Tabela2[Tipo Equipamento]&amp;Tabela2[Combustivel]&amp;Tabela2[Potencia Maior50]&amp;Tabela2[Poluente],0)),0)</f>
        <v>0</v>
      </c>
      <c r="P30" s="377">
        <f t="shared" si="3"/>
        <v>0</v>
      </c>
      <c r="Q30" s="377">
        <f t="array" ref="Q30">IFERROR(INDEX(Tabela2[Fator Emissão],MATCH(R11&amp;R12&amp;R13&amp;$C$30,Tabela2[Tipo Equipamento]&amp;Tabela2[Combustivel]&amp;Tabela2[Potencia Maior50]&amp;Tabela2[Poluente],0)),0)</f>
        <v>0</v>
      </c>
      <c r="R30" s="377">
        <f t="shared" si="4"/>
        <v>0</v>
      </c>
      <c r="S30" s="377">
        <f t="array" ref="S30">IFERROR(INDEX(Tabela2[Fator Emissão],MATCH(T11&amp;T12&amp;T13&amp;$C$30,Tabela2[Tipo Equipamento]&amp;Tabela2[Combustivel]&amp;Tabela2[Potencia Maior50]&amp;Tabela2[Poluente],0)),0)</f>
        <v>0</v>
      </c>
      <c r="T30" s="377">
        <f t="shared" si="5"/>
        <v>0</v>
      </c>
      <c r="U30" s="377">
        <f t="array" ref="U30">IFERROR(INDEX(Tabela2[Fator Emissão],MATCH(V11&amp;V12&amp;V13&amp;$C$30,Tabela2[Tipo Equipamento]&amp;Tabela2[Combustivel]&amp;Tabela2[Potencia Maior50]&amp;Tabela2[Poluente],0)),0)</f>
        <v>0</v>
      </c>
      <c r="V30" s="377">
        <f t="shared" si="6"/>
        <v>0</v>
      </c>
      <c r="W30" s="377">
        <f t="array" ref="W30">IFERROR(INDEX(Tabela2[Fator Emissão],MATCH(X11&amp;X12&amp;X13&amp;$C$30,Tabela2[Tipo Equipamento]&amp;Tabela2[Combustivel]&amp;Tabela2[Potencia Maior50]&amp;Tabela2[Poluente],0)),0)</f>
        <v>0</v>
      </c>
      <c r="X30" s="377">
        <f t="shared" si="7"/>
        <v>0</v>
      </c>
      <c r="Y30" s="377">
        <f t="array" ref="Y30">IFERROR(INDEX(Tabela2[Fator Emissão],MATCH(Z11&amp;Z12&amp;Z13&amp;$C$30,Tabela2[Tipo Equipamento]&amp;Tabela2[Combustivel]&amp;Tabela2[Potencia Maior50]&amp;Tabela2[Poluente],0)),0)</f>
        <v>0</v>
      </c>
      <c r="Z30" s="377">
        <f t="shared" si="8"/>
        <v>0</v>
      </c>
      <c r="AA30" s="377">
        <f t="array" ref="AA30">IFERROR(INDEX(Tabela2[Fator Emissão],MATCH(AB11&amp;AB12&amp;AB13&amp;$C$30,Tabela2[Tipo Equipamento]&amp;Tabela2[Combustivel]&amp;Tabela2[Potencia Maior50]&amp;Tabela2[Poluente],0)),0)</f>
        <v>0</v>
      </c>
      <c r="AB30" s="377">
        <f t="shared" si="9"/>
        <v>0</v>
      </c>
      <c r="AC30" s="377">
        <f t="array" ref="AC30">IFERROR(INDEX(Tabela2[Fator Emissão],MATCH(AD11&amp;AD12&amp;AD13&amp;$C$30,Tabela2[Tipo Equipamento]&amp;Tabela2[Combustivel]&amp;Tabela2[Potencia Maior50]&amp;Tabela2[Poluente],0)),0)</f>
        <v>0</v>
      </c>
      <c r="AD30" s="377">
        <f t="shared" si="10"/>
        <v>0</v>
      </c>
      <c r="AE30" s="377">
        <f t="array" ref="AE30">IFERROR(INDEX(Tabela2[Fator Emissão],MATCH(AF11&amp;AF12&amp;AF13&amp;$C$30,Tabela2[Tipo Equipamento]&amp;Tabela2[Combustivel]&amp;Tabela2[Potencia Maior50]&amp;Tabela2[Poluente],0)),0)</f>
        <v>0</v>
      </c>
      <c r="AF30" s="377">
        <f t="shared" si="11"/>
        <v>0</v>
      </c>
      <c r="AG30" s="383"/>
    </row>
    <row r="31" spans="2:33" x14ac:dyDescent="0.25">
      <c r="B31" s="376"/>
      <c r="C31" s="396" t="s">
        <v>511</v>
      </c>
      <c r="D31" s="397">
        <f t="shared" si="0"/>
        <v>0</v>
      </c>
      <c r="E31" s="377">
        <f t="array" ref="E31">IFERROR(INDEX(Tabela2[Fator Emissão],MATCH(F11&amp;F12&amp;F13&amp;$C$31,Tabela2[Tipo Equipamento]&amp;Tabela2[Combustivel]&amp;Tabela2[Potencia Maior50]&amp;Tabela2[Poluente],0)),0)</f>
        <v>0</v>
      </c>
      <c r="F31" s="377">
        <f t="shared" si="12"/>
        <v>0</v>
      </c>
      <c r="G31" s="377">
        <f t="array" ref="G31">IFERROR(INDEX(Tabela2[Fator Emissão],MATCH(H11&amp;H12&amp;H13&amp;$C$31,Tabela2[Tipo Equipamento]&amp;Tabela2[Combustivel]&amp;Tabela2[Potencia Maior50]&amp;Tabela2[Poluente],0)),0)</f>
        <v>0</v>
      </c>
      <c r="H31" s="377">
        <f t="shared" si="13"/>
        <v>0</v>
      </c>
      <c r="I31" s="377">
        <f t="array" ref="I31">IFERROR(INDEX(Tabela2[Fator Emissão],MATCH(J11&amp;J12&amp;J13&amp;$C$31,Tabela2[Tipo Equipamento]&amp;Tabela2[Combustivel]&amp;Tabela2[Potencia Maior50]&amp;Tabela2[Poluente],0)),0)</f>
        <v>0</v>
      </c>
      <c r="J31" s="377">
        <f t="shared" si="13"/>
        <v>0</v>
      </c>
      <c r="K31" s="377">
        <f t="array" ref="K31">IFERROR(INDEX(Tabela2[Fator Emissão],MATCH(L11&amp;L12&amp;L13&amp;$C$31,Tabela2[Tipo Equipamento]&amp;Tabela2[Combustivel]&amp;Tabela2[Potencia Maior50]&amp;Tabela2[Poluente],0)),0)</f>
        <v>0</v>
      </c>
      <c r="L31" s="377">
        <f t="shared" si="1"/>
        <v>0</v>
      </c>
      <c r="M31" s="377">
        <f t="array" ref="M31">IFERROR(INDEX(Tabela2[Fator Emissão],MATCH(N11&amp;N12&amp;N13&amp;$C$31,Tabela2[Tipo Equipamento]&amp;Tabela2[Combustivel]&amp;Tabela2[Potencia Maior50]&amp;Tabela2[Poluente],0)),0)</f>
        <v>0</v>
      </c>
      <c r="N31" s="377">
        <f t="shared" si="2"/>
        <v>0</v>
      </c>
      <c r="O31" s="377">
        <f t="array" ref="O31">IFERROR(INDEX(Tabela2[Fator Emissão],MATCH(P11&amp;P12&amp;P13&amp;$C$31,Tabela2[Tipo Equipamento]&amp;Tabela2[Combustivel]&amp;Tabela2[Potencia Maior50]&amp;Tabela2[Poluente],0)),0)</f>
        <v>0</v>
      </c>
      <c r="P31" s="377">
        <f t="shared" si="3"/>
        <v>0</v>
      </c>
      <c r="Q31" s="377">
        <f t="array" ref="Q31">IFERROR(INDEX(Tabela2[Fator Emissão],MATCH(R11&amp;R12&amp;R13&amp;$C$31,Tabela2[Tipo Equipamento]&amp;Tabela2[Combustivel]&amp;Tabela2[Potencia Maior50]&amp;Tabela2[Poluente],0)),0)</f>
        <v>0</v>
      </c>
      <c r="R31" s="377">
        <f t="shared" si="4"/>
        <v>0</v>
      </c>
      <c r="S31" s="377">
        <f t="array" ref="S31">IFERROR(INDEX(Tabela2[Fator Emissão],MATCH(T11&amp;T12&amp;T13&amp;$C$31,Tabela2[Tipo Equipamento]&amp;Tabela2[Combustivel]&amp;Tabela2[Potencia Maior50]&amp;Tabela2[Poluente],0)),0)</f>
        <v>0</v>
      </c>
      <c r="T31" s="377">
        <f t="shared" si="5"/>
        <v>0</v>
      </c>
      <c r="U31" s="377">
        <f t="array" ref="U31">IFERROR(INDEX(Tabela2[Fator Emissão],MATCH(V11&amp;V12&amp;V13&amp;$C$31,Tabela2[Tipo Equipamento]&amp;Tabela2[Combustivel]&amp;Tabela2[Potencia Maior50]&amp;Tabela2[Poluente],0)),0)</f>
        <v>0</v>
      </c>
      <c r="V31" s="377">
        <f t="shared" si="6"/>
        <v>0</v>
      </c>
      <c r="W31" s="377">
        <f t="array" ref="W31">IFERROR(INDEX(Tabela2[Fator Emissão],MATCH(X11&amp;X12&amp;X13&amp;$C$31,Tabela2[Tipo Equipamento]&amp;Tabela2[Combustivel]&amp;Tabela2[Potencia Maior50]&amp;Tabela2[Poluente],0)),0)</f>
        <v>0</v>
      </c>
      <c r="X31" s="377">
        <f t="shared" si="7"/>
        <v>0</v>
      </c>
      <c r="Y31" s="377">
        <f t="array" ref="Y31">IFERROR(INDEX(Tabela2[Fator Emissão],MATCH(Z11&amp;Z12&amp;Z13&amp;$C$31,Tabela2[Tipo Equipamento]&amp;Tabela2[Combustivel]&amp;Tabela2[Potencia Maior50]&amp;Tabela2[Poluente],0)),0)</f>
        <v>0</v>
      </c>
      <c r="Z31" s="377">
        <f t="shared" si="8"/>
        <v>0</v>
      </c>
      <c r="AA31" s="377">
        <f t="array" ref="AA31">IFERROR(INDEX(Tabela2[Fator Emissão],MATCH(AB11&amp;AB12&amp;AB13&amp;$C$31,Tabela2[Tipo Equipamento]&amp;Tabela2[Combustivel]&amp;Tabela2[Potencia Maior50]&amp;Tabela2[Poluente],0)),0)</f>
        <v>0</v>
      </c>
      <c r="AB31" s="377">
        <f t="shared" si="9"/>
        <v>0</v>
      </c>
      <c r="AC31" s="377">
        <f t="array" ref="AC31">IFERROR(INDEX(Tabela2[Fator Emissão],MATCH(AD11&amp;AD12&amp;AD13&amp;$C$31,Tabela2[Tipo Equipamento]&amp;Tabela2[Combustivel]&amp;Tabela2[Potencia Maior50]&amp;Tabela2[Poluente],0)),0)</f>
        <v>0</v>
      </c>
      <c r="AD31" s="377">
        <f t="shared" si="10"/>
        <v>0</v>
      </c>
      <c r="AE31" s="377">
        <f t="array" ref="AE31">IFERROR(INDEX(Tabela2[Fator Emissão],MATCH(AF11&amp;AF12&amp;AF13&amp;$C$31,Tabela2[Tipo Equipamento]&amp;Tabela2[Combustivel]&amp;Tabela2[Potencia Maior50]&amp;Tabela2[Poluente],0)),0)</f>
        <v>0</v>
      </c>
      <c r="AF31" s="377">
        <f t="shared" si="11"/>
        <v>0</v>
      </c>
      <c r="AG31" s="383"/>
    </row>
    <row r="32" spans="2:33" x14ac:dyDescent="0.25">
      <c r="B32" s="376"/>
      <c r="C32" s="396" t="s">
        <v>518</v>
      </c>
      <c r="D32" s="397">
        <f t="shared" si="0"/>
        <v>0</v>
      </c>
      <c r="E32" s="377">
        <f t="array" ref="E32">IFERROR(INDEX(Tabela2[Fator Emissão],MATCH(F11&amp;F12&amp;F13&amp;$C$32,Tabela2[Tipo Equipamento]&amp;Tabela2[Combustivel]&amp;Tabela2[Potencia Maior50]&amp;Tabela2[Poluente],0)),0)</f>
        <v>0</v>
      </c>
      <c r="F32" s="377">
        <f t="shared" si="12"/>
        <v>0</v>
      </c>
      <c r="G32" s="377">
        <f t="array" ref="G32">IFERROR(INDEX(Tabela2[Fator Emissão],MATCH(H11&amp;H12&amp;H13&amp;$C$32,Tabela2[Tipo Equipamento]&amp;Tabela2[Combustivel]&amp;Tabela2[Potencia Maior50]&amp;Tabela2[Poluente],0)),0)</f>
        <v>0</v>
      </c>
      <c r="H32" s="377">
        <f t="shared" si="13"/>
        <v>0</v>
      </c>
      <c r="I32" s="377">
        <f t="array" ref="I32">IFERROR(INDEX(Tabela2[Fator Emissão],MATCH(J11&amp;J12&amp;J13&amp;$C$32,Tabela2[Tipo Equipamento]&amp;Tabela2[Combustivel]&amp;Tabela2[Potencia Maior50]&amp;Tabela2[Poluente],0)),0)</f>
        <v>0</v>
      </c>
      <c r="J32" s="377">
        <f t="shared" si="13"/>
        <v>0</v>
      </c>
      <c r="K32" s="377">
        <f t="array" ref="K32">IFERROR(INDEX(Tabela2[Fator Emissão],MATCH(L11&amp;L12&amp;L13&amp;$C$32,Tabela2[Tipo Equipamento]&amp;Tabela2[Combustivel]&amp;Tabela2[Potencia Maior50]&amp;Tabela2[Poluente],0)),0)</f>
        <v>0</v>
      </c>
      <c r="L32" s="377">
        <f t="shared" si="1"/>
        <v>0</v>
      </c>
      <c r="M32" s="377">
        <f t="array" ref="M32">IFERROR(INDEX(Tabela2[Fator Emissão],MATCH(N11&amp;N12&amp;N13&amp;$C$32,Tabela2[Tipo Equipamento]&amp;Tabela2[Combustivel]&amp;Tabela2[Potencia Maior50]&amp;Tabela2[Poluente],0)),0)</f>
        <v>0</v>
      </c>
      <c r="N32" s="377">
        <f t="shared" si="2"/>
        <v>0</v>
      </c>
      <c r="O32" s="377">
        <f t="array" ref="O32">IFERROR(INDEX(Tabela2[Fator Emissão],MATCH(P11&amp;P12&amp;P13&amp;$C$32,Tabela2[Tipo Equipamento]&amp;Tabela2[Combustivel]&amp;Tabela2[Potencia Maior50]&amp;Tabela2[Poluente],0)),0)</f>
        <v>0</v>
      </c>
      <c r="P32" s="377">
        <f t="shared" si="3"/>
        <v>0</v>
      </c>
      <c r="Q32" s="377">
        <f t="array" ref="Q32">IFERROR(INDEX(Tabela2[Fator Emissão],MATCH(R11&amp;R12&amp;R13&amp;$C$32,Tabela2[Tipo Equipamento]&amp;Tabela2[Combustivel]&amp;Tabela2[Potencia Maior50]&amp;Tabela2[Poluente],0)),0)</f>
        <v>0</v>
      </c>
      <c r="R32" s="377">
        <f t="shared" si="4"/>
        <v>0</v>
      </c>
      <c r="S32" s="377">
        <f t="array" ref="S32">IFERROR(INDEX(Tabela2[Fator Emissão],MATCH(T11&amp;T12&amp;T13&amp;$C$32,Tabela2[Tipo Equipamento]&amp;Tabela2[Combustivel]&amp;Tabela2[Potencia Maior50]&amp;Tabela2[Poluente],0)),0)</f>
        <v>0</v>
      </c>
      <c r="T32" s="377">
        <f t="shared" si="5"/>
        <v>0</v>
      </c>
      <c r="U32" s="377">
        <f t="array" ref="U32">IFERROR(INDEX(Tabela2[Fator Emissão],MATCH(V11&amp;V12&amp;V13&amp;$C$32,Tabela2[Tipo Equipamento]&amp;Tabela2[Combustivel]&amp;Tabela2[Potencia Maior50]&amp;Tabela2[Poluente],0)),0)</f>
        <v>0</v>
      </c>
      <c r="V32" s="377">
        <f t="shared" si="6"/>
        <v>0</v>
      </c>
      <c r="W32" s="377">
        <f t="array" ref="W32">IFERROR(INDEX(Tabela2[Fator Emissão],MATCH(X11&amp;X12&amp;X13&amp;$C$32,Tabela2[Tipo Equipamento]&amp;Tabela2[Combustivel]&amp;Tabela2[Potencia Maior50]&amp;Tabela2[Poluente],0)),0)</f>
        <v>0</v>
      </c>
      <c r="X32" s="377">
        <f t="shared" si="7"/>
        <v>0</v>
      </c>
      <c r="Y32" s="377">
        <f t="array" ref="Y32">IFERROR(INDEX(Tabela2[Fator Emissão],MATCH(Z11&amp;Z12&amp;Z13&amp;$C$32,Tabela2[Tipo Equipamento]&amp;Tabela2[Combustivel]&amp;Tabela2[Potencia Maior50]&amp;Tabela2[Poluente],0)),0)</f>
        <v>0</v>
      </c>
      <c r="Z32" s="377">
        <f t="shared" si="8"/>
        <v>0</v>
      </c>
      <c r="AA32" s="377">
        <f t="array" ref="AA32">IFERROR(INDEX(Tabela2[Fator Emissão],MATCH(AB11&amp;AB12&amp;AB13&amp;$C$32,Tabela2[Tipo Equipamento]&amp;Tabela2[Combustivel]&amp;Tabela2[Potencia Maior50]&amp;Tabela2[Poluente],0)),0)</f>
        <v>0</v>
      </c>
      <c r="AB32" s="377">
        <f t="shared" si="9"/>
        <v>0</v>
      </c>
      <c r="AC32" s="377">
        <f t="array" ref="AC32">IFERROR(INDEX(Tabela2[Fator Emissão],MATCH(AD11&amp;AD12&amp;AD13&amp;$C$32,Tabela2[Tipo Equipamento]&amp;Tabela2[Combustivel]&amp;Tabela2[Potencia Maior50]&amp;Tabela2[Poluente],0)),0)</f>
        <v>0</v>
      </c>
      <c r="AD32" s="377">
        <f t="shared" si="10"/>
        <v>0</v>
      </c>
      <c r="AE32" s="377">
        <f t="array" ref="AE32">IFERROR(INDEX(Tabela2[Fator Emissão],MATCH(AF11&amp;AF12&amp;AF13&amp;$C$32,Tabela2[Tipo Equipamento]&amp;Tabela2[Combustivel]&amp;Tabela2[Potencia Maior50]&amp;Tabela2[Poluente],0)),0)</f>
        <v>0</v>
      </c>
      <c r="AF32" s="377">
        <f t="shared" si="11"/>
        <v>0</v>
      </c>
      <c r="AG32" s="383"/>
    </row>
    <row r="33" spans="2:33" x14ac:dyDescent="0.25">
      <c r="B33" s="376"/>
      <c r="C33" s="396" t="s">
        <v>480</v>
      </c>
      <c r="D33" s="397">
        <f t="shared" si="0"/>
        <v>0</v>
      </c>
      <c r="E33" s="377">
        <f t="array" ref="E33">IFERROR(INDEX(Tabela2[Fator Emissão],MATCH(F11&amp;F12&amp;F13&amp;$C$33,Tabela2[Tipo Equipamento]&amp;Tabela2[Combustivel]&amp;Tabela2[Potencia Maior50]&amp;Tabela2[Poluente],0)),0)</f>
        <v>0</v>
      </c>
      <c r="F33" s="377">
        <f t="shared" si="12"/>
        <v>0</v>
      </c>
      <c r="G33" s="377">
        <f t="array" ref="G33">IFERROR(INDEX(Tabela2[Fator Emissão],MATCH(H11&amp;H12&amp;H13&amp;$C$33,Tabela2[Tipo Equipamento]&amp;Tabela2[Combustivel]&amp;Tabela2[Potencia Maior50]&amp;Tabela2[Poluente],0)),0)</f>
        <v>0</v>
      </c>
      <c r="H33" s="377">
        <f t="shared" si="13"/>
        <v>0</v>
      </c>
      <c r="I33" s="377">
        <f t="array" ref="I33">IFERROR(INDEX(Tabela2[Fator Emissão],MATCH(J11&amp;J12&amp;J13&amp;$C$33,Tabela2[Tipo Equipamento]&amp;Tabela2[Combustivel]&amp;Tabela2[Potencia Maior50]&amp;Tabela2[Poluente],0)),0)</f>
        <v>0</v>
      </c>
      <c r="J33" s="377">
        <f t="shared" si="13"/>
        <v>0</v>
      </c>
      <c r="K33" s="377">
        <f t="array" ref="K33">IFERROR(INDEX(Tabela2[Fator Emissão],MATCH(L11&amp;L12&amp;L13&amp;$C$33,Tabela2[Tipo Equipamento]&amp;Tabela2[Combustivel]&amp;Tabela2[Potencia Maior50]&amp;Tabela2[Poluente],0)),0)</f>
        <v>0</v>
      </c>
      <c r="L33" s="377">
        <f t="shared" si="1"/>
        <v>0</v>
      </c>
      <c r="M33" s="377">
        <f t="array" ref="M33">IFERROR(INDEX(Tabela2[Fator Emissão],MATCH(N11&amp;N12&amp;N13&amp;$C$33,Tabela2[Tipo Equipamento]&amp;Tabela2[Combustivel]&amp;Tabela2[Potencia Maior50]&amp;Tabela2[Poluente],0)),0)</f>
        <v>0</v>
      </c>
      <c r="N33" s="377">
        <f t="shared" si="2"/>
        <v>0</v>
      </c>
      <c r="O33" s="377">
        <f t="array" ref="O33">IFERROR(INDEX(Tabela2[Fator Emissão],MATCH(P11&amp;P12&amp;P13&amp;$C$33,Tabela2[Tipo Equipamento]&amp;Tabela2[Combustivel]&amp;Tabela2[Potencia Maior50]&amp;Tabela2[Poluente],0)),0)</f>
        <v>0</v>
      </c>
      <c r="P33" s="377">
        <f t="shared" si="3"/>
        <v>0</v>
      </c>
      <c r="Q33" s="377">
        <f t="array" ref="Q33">IFERROR(INDEX(Tabela2[Fator Emissão],MATCH(R11&amp;R12&amp;R13&amp;$C$33,Tabela2[Tipo Equipamento]&amp;Tabela2[Combustivel]&amp;Tabela2[Potencia Maior50]&amp;Tabela2[Poluente],0)),0)</f>
        <v>0</v>
      </c>
      <c r="R33" s="377">
        <f t="shared" si="4"/>
        <v>0</v>
      </c>
      <c r="S33" s="377">
        <f t="array" ref="S33">IFERROR(INDEX(Tabela2[Fator Emissão],MATCH(T11&amp;T12&amp;T13&amp;$C$33,Tabela2[Tipo Equipamento]&amp;Tabela2[Combustivel]&amp;Tabela2[Potencia Maior50]&amp;Tabela2[Poluente],0)),0)</f>
        <v>0</v>
      </c>
      <c r="T33" s="377">
        <f t="shared" si="5"/>
        <v>0</v>
      </c>
      <c r="U33" s="377">
        <f t="array" ref="U33">IFERROR(INDEX(Tabela2[Fator Emissão],MATCH(V11&amp;V12&amp;V13&amp;$C$33,Tabela2[Tipo Equipamento]&amp;Tabela2[Combustivel]&amp;Tabela2[Potencia Maior50]&amp;Tabela2[Poluente],0)),0)</f>
        <v>0</v>
      </c>
      <c r="V33" s="377">
        <f t="shared" si="6"/>
        <v>0</v>
      </c>
      <c r="W33" s="377">
        <f t="array" ref="W33">IFERROR(INDEX(Tabela2[Fator Emissão],MATCH(X11&amp;X12&amp;X13&amp;$C$33,Tabela2[Tipo Equipamento]&amp;Tabela2[Combustivel]&amp;Tabela2[Potencia Maior50]&amp;Tabela2[Poluente],0)),0)</f>
        <v>0</v>
      </c>
      <c r="X33" s="377">
        <f t="shared" si="7"/>
        <v>0</v>
      </c>
      <c r="Y33" s="377">
        <f t="array" ref="Y33">IFERROR(INDEX(Tabela2[Fator Emissão],MATCH(Z11&amp;Z12&amp;Z13&amp;$C$33,Tabela2[Tipo Equipamento]&amp;Tabela2[Combustivel]&amp;Tabela2[Potencia Maior50]&amp;Tabela2[Poluente],0)),0)</f>
        <v>0</v>
      </c>
      <c r="Z33" s="377">
        <f t="shared" si="8"/>
        <v>0</v>
      </c>
      <c r="AA33" s="377">
        <f t="array" ref="AA33">IFERROR(INDEX(Tabela2[Fator Emissão],MATCH(AB11&amp;AB12&amp;AB13&amp;$C$33,Tabela2[Tipo Equipamento]&amp;Tabela2[Combustivel]&amp;Tabela2[Potencia Maior50]&amp;Tabela2[Poluente],0)),0)</f>
        <v>0</v>
      </c>
      <c r="AB33" s="377">
        <f t="shared" si="9"/>
        <v>0</v>
      </c>
      <c r="AC33" s="377">
        <f t="array" ref="AC33">IFERROR(INDEX(Tabela2[Fator Emissão],MATCH(AD11&amp;AD12&amp;AD13&amp;$C$33,Tabela2[Tipo Equipamento]&amp;Tabela2[Combustivel]&amp;Tabela2[Potencia Maior50]&amp;Tabela2[Poluente],0)),0)</f>
        <v>0</v>
      </c>
      <c r="AD33" s="377">
        <f t="shared" si="10"/>
        <v>0</v>
      </c>
      <c r="AE33" s="377">
        <f t="array" ref="AE33">IFERROR(INDEX(Tabela2[Fator Emissão],MATCH(AF11&amp;AF12&amp;AF13&amp;$C$33,Tabela2[Tipo Equipamento]&amp;Tabela2[Combustivel]&amp;Tabela2[Potencia Maior50]&amp;Tabela2[Poluente],0)),0)</f>
        <v>0</v>
      </c>
      <c r="AF33" s="377">
        <f t="shared" si="11"/>
        <v>0</v>
      </c>
      <c r="AG33" s="383"/>
    </row>
    <row r="34" spans="2:33" x14ac:dyDescent="0.25">
      <c r="B34" s="376"/>
      <c r="C34" s="396" t="s">
        <v>474</v>
      </c>
      <c r="D34" s="397">
        <f t="shared" si="0"/>
        <v>0</v>
      </c>
      <c r="E34" s="377">
        <f t="array" ref="E34">IFERROR(INDEX(Tabela2[Fator Emissão],MATCH(F11&amp;F12&amp;F13&amp;$C$34,Tabela2[Tipo Equipamento]&amp;Tabela2[Combustivel]&amp;Tabela2[Potencia Maior50]&amp;Tabela2[Poluente],0)),0)</f>
        <v>0</v>
      </c>
      <c r="F34" s="377">
        <f t="shared" si="12"/>
        <v>0</v>
      </c>
      <c r="G34" s="377">
        <f t="array" ref="G34">IFERROR(INDEX(Tabela2[Fator Emissão],MATCH(H11&amp;H12&amp;H13&amp;$C$34,Tabela2[Tipo Equipamento]&amp;Tabela2[Combustivel]&amp;Tabela2[Potencia Maior50]&amp;Tabela2[Poluente],0)),0)</f>
        <v>0</v>
      </c>
      <c r="H34" s="377">
        <f t="shared" si="13"/>
        <v>0</v>
      </c>
      <c r="I34" s="377">
        <f t="array" ref="I34">IFERROR(INDEX(Tabela2[Fator Emissão],MATCH(J11&amp;J12&amp;J13&amp;$C$34,Tabela2[Tipo Equipamento]&amp;Tabela2[Combustivel]&amp;Tabela2[Potencia Maior50]&amp;Tabela2[Poluente],0)),0)</f>
        <v>0</v>
      </c>
      <c r="J34" s="377">
        <f t="shared" si="13"/>
        <v>0</v>
      </c>
      <c r="K34" s="377">
        <f t="array" ref="K34">IFERROR(INDEX(Tabela2[Fator Emissão],MATCH(L11&amp;L12&amp;L13&amp;$C$34,Tabela2[Tipo Equipamento]&amp;Tabela2[Combustivel]&amp;Tabela2[Potencia Maior50]&amp;Tabela2[Poluente],0)),0)</f>
        <v>0</v>
      </c>
      <c r="L34" s="377">
        <f t="shared" si="1"/>
        <v>0</v>
      </c>
      <c r="M34" s="377">
        <f t="array" ref="M34">IFERROR(INDEX(Tabela2[Fator Emissão],MATCH(N11&amp;N12&amp;N13&amp;$C$34,Tabela2[Tipo Equipamento]&amp;Tabela2[Combustivel]&amp;Tabela2[Potencia Maior50]&amp;Tabela2[Poluente],0)),0)</f>
        <v>0</v>
      </c>
      <c r="N34" s="377">
        <f t="shared" si="2"/>
        <v>0</v>
      </c>
      <c r="O34" s="377">
        <f t="array" ref="O34">IFERROR(INDEX(Tabela2[Fator Emissão],MATCH(P11&amp;P12&amp;P13&amp;$C$34,Tabela2[Tipo Equipamento]&amp;Tabela2[Combustivel]&amp;Tabela2[Potencia Maior50]&amp;Tabela2[Poluente],0)),0)</f>
        <v>0</v>
      </c>
      <c r="P34" s="377">
        <f t="shared" si="3"/>
        <v>0</v>
      </c>
      <c r="Q34" s="377">
        <f t="array" ref="Q34">IFERROR(INDEX(Tabela2[Fator Emissão],MATCH(R11&amp;R12&amp;R13&amp;$C$34,Tabela2[Tipo Equipamento]&amp;Tabela2[Combustivel]&amp;Tabela2[Potencia Maior50]&amp;Tabela2[Poluente],0)),0)</f>
        <v>0</v>
      </c>
      <c r="R34" s="377">
        <f t="shared" si="4"/>
        <v>0</v>
      </c>
      <c r="S34" s="377">
        <f t="array" ref="S34">IFERROR(INDEX(Tabela2[Fator Emissão],MATCH(T11&amp;T12&amp;T13&amp;$C$34,Tabela2[Tipo Equipamento]&amp;Tabela2[Combustivel]&amp;Tabela2[Potencia Maior50]&amp;Tabela2[Poluente],0)),0)</f>
        <v>0</v>
      </c>
      <c r="T34" s="377">
        <f t="shared" si="5"/>
        <v>0</v>
      </c>
      <c r="U34" s="377">
        <f t="array" ref="U34">IFERROR(INDEX(Tabela2[Fator Emissão],MATCH(V11&amp;V12&amp;V13&amp;$C$34,Tabela2[Tipo Equipamento]&amp;Tabela2[Combustivel]&amp;Tabela2[Potencia Maior50]&amp;Tabela2[Poluente],0)),0)</f>
        <v>0</v>
      </c>
      <c r="V34" s="377">
        <f t="shared" si="6"/>
        <v>0</v>
      </c>
      <c r="W34" s="377">
        <f t="array" ref="W34">IFERROR(INDEX(Tabela2[Fator Emissão],MATCH(X11&amp;X12&amp;X13&amp;$C$34,Tabela2[Tipo Equipamento]&amp;Tabela2[Combustivel]&amp;Tabela2[Potencia Maior50]&amp;Tabela2[Poluente],0)),0)</f>
        <v>0</v>
      </c>
      <c r="X34" s="377">
        <f t="shared" si="7"/>
        <v>0</v>
      </c>
      <c r="Y34" s="377">
        <f t="array" ref="Y34">IFERROR(INDEX(Tabela2[Fator Emissão],MATCH(Z11&amp;Z12&amp;Z13&amp;$C$34,Tabela2[Tipo Equipamento]&amp;Tabela2[Combustivel]&amp;Tabela2[Potencia Maior50]&amp;Tabela2[Poluente],0)),0)</f>
        <v>0</v>
      </c>
      <c r="Z34" s="377">
        <f t="shared" si="8"/>
        <v>0</v>
      </c>
      <c r="AA34" s="377">
        <f t="array" ref="AA34">IFERROR(INDEX(Tabela2[Fator Emissão],MATCH(AB11&amp;AB12&amp;AB13&amp;$C$34,Tabela2[Tipo Equipamento]&amp;Tabela2[Combustivel]&amp;Tabela2[Potencia Maior50]&amp;Tabela2[Poluente],0)),0)</f>
        <v>0</v>
      </c>
      <c r="AB34" s="377">
        <f t="shared" si="9"/>
        <v>0</v>
      </c>
      <c r="AC34" s="377">
        <f t="array" ref="AC34">IFERROR(INDEX(Tabela2[Fator Emissão],MATCH(AD11&amp;AD12&amp;AD13&amp;$C$34,Tabela2[Tipo Equipamento]&amp;Tabela2[Combustivel]&amp;Tabela2[Potencia Maior50]&amp;Tabela2[Poluente],0)),0)</f>
        <v>0</v>
      </c>
      <c r="AD34" s="377">
        <f t="shared" si="10"/>
        <v>0</v>
      </c>
      <c r="AE34" s="377">
        <f t="array" ref="AE34">IFERROR(INDEX(Tabela2[Fator Emissão],MATCH(AF11&amp;AF12&amp;AF13&amp;$C$34,Tabela2[Tipo Equipamento]&amp;Tabela2[Combustivel]&amp;Tabela2[Potencia Maior50]&amp;Tabela2[Poluente],0)),0)</f>
        <v>0</v>
      </c>
      <c r="AF34" s="377">
        <f t="shared" si="11"/>
        <v>0</v>
      </c>
      <c r="AG34" s="383"/>
    </row>
    <row r="35" spans="2:33" x14ac:dyDescent="0.25">
      <c r="B35" s="376"/>
      <c r="C35" s="396" t="s">
        <v>554</v>
      </c>
      <c r="D35" s="397">
        <f t="shared" si="0"/>
        <v>0</v>
      </c>
      <c r="E35" s="377">
        <f t="array" ref="E35">IFERROR(INDEX(Tabela2[Fator Emissão],MATCH(F11&amp;F12&amp;F13&amp;$C$35,Tabela2[Tipo Equipamento]&amp;Tabela2[Combustivel]&amp;Tabela2[Potencia Maior50]&amp;Tabela2[Poluente],0)),0)</f>
        <v>0</v>
      </c>
      <c r="F35" s="377">
        <f t="shared" si="12"/>
        <v>0</v>
      </c>
      <c r="G35" s="377">
        <f t="array" ref="G35">IFERROR(INDEX(Tabela2[Fator Emissão],MATCH(H11&amp;H12&amp;H13&amp;$C$35,Tabela2[Tipo Equipamento]&amp;Tabela2[Combustivel]&amp;Tabela2[Potencia Maior50]&amp;Tabela2[Poluente],0)),0)</f>
        <v>0</v>
      </c>
      <c r="H35" s="377">
        <f t="shared" si="13"/>
        <v>0</v>
      </c>
      <c r="I35" s="377">
        <f t="array" ref="I35">IFERROR(INDEX(Tabela2[Fator Emissão],MATCH(J11&amp;J12&amp;J13&amp;$C$35,Tabela2[Tipo Equipamento]&amp;Tabela2[Combustivel]&amp;Tabela2[Potencia Maior50]&amp;Tabela2[Poluente],0)),0)</f>
        <v>0</v>
      </c>
      <c r="J35" s="377">
        <f t="shared" si="13"/>
        <v>0</v>
      </c>
      <c r="K35" s="377">
        <f t="array" ref="K35">IFERROR(INDEX(Tabela2[Fator Emissão],MATCH(L11&amp;L12&amp;L13&amp;$C$35,Tabela2[Tipo Equipamento]&amp;Tabela2[Combustivel]&amp;Tabela2[Potencia Maior50]&amp;Tabela2[Poluente],0)),0)</f>
        <v>0</v>
      </c>
      <c r="L35" s="377">
        <f t="shared" si="1"/>
        <v>0</v>
      </c>
      <c r="M35" s="377">
        <f t="array" ref="M35">IFERROR(INDEX(Tabela2[Fator Emissão],MATCH(N11&amp;N12&amp;N13&amp;$C$35,Tabela2[Tipo Equipamento]&amp;Tabela2[Combustivel]&amp;Tabela2[Potencia Maior50]&amp;Tabela2[Poluente],0)),0)</f>
        <v>0</v>
      </c>
      <c r="N35" s="377">
        <f t="shared" si="2"/>
        <v>0</v>
      </c>
      <c r="O35" s="377">
        <f t="array" ref="O35">IFERROR(INDEX(Tabela2[Fator Emissão],MATCH(P11&amp;P12&amp;P13&amp;$C$35,Tabela2[Tipo Equipamento]&amp;Tabela2[Combustivel]&amp;Tabela2[Potencia Maior50]&amp;Tabela2[Poluente],0)),0)</f>
        <v>0</v>
      </c>
      <c r="P35" s="377">
        <f t="shared" si="3"/>
        <v>0</v>
      </c>
      <c r="Q35" s="377">
        <f t="array" ref="Q35">IFERROR(INDEX(Tabela2[Fator Emissão],MATCH(R11&amp;R12&amp;R13&amp;$C$35,Tabela2[Tipo Equipamento]&amp;Tabela2[Combustivel]&amp;Tabela2[Potencia Maior50]&amp;Tabela2[Poluente],0)),0)</f>
        <v>0</v>
      </c>
      <c r="R35" s="377">
        <f t="shared" si="4"/>
        <v>0</v>
      </c>
      <c r="S35" s="377">
        <f t="array" ref="S35">IFERROR(INDEX(Tabela2[Fator Emissão],MATCH(T11&amp;T12&amp;T13&amp;$C$35,Tabela2[Tipo Equipamento]&amp;Tabela2[Combustivel]&amp;Tabela2[Potencia Maior50]&amp;Tabela2[Poluente],0)),0)</f>
        <v>0</v>
      </c>
      <c r="T35" s="377">
        <f t="shared" si="5"/>
        <v>0</v>
      </c>
      <c r="U35" s="377">
        <f t="array" ref="U35">IFERROR(INDEX(Tabela2[Fator Emissão],MATCH(V11&amp;V12&amp;V13&amp;$C$35,Tabela2[Tipo Equipamento]&amp;Tabela2[Combustivel]&amp;Tabela2[Potencia Maior50]&amp;Tabela2[Poluente],0)),0)</f>
        <v>0</v>
      </c>
      <c r="V35" s="377">
        <f t="shared" si="6"/>
        <v>0</v>
      </c>
      <c r="W35" s="377">
        <f t="array" ref="W35">IFERROR(INDEX(Tabela2[Fator Emissão],MATCH(X11&amp;X12&amp;X13&amp;$C$35,Tabela2[Tipo Equipamento]&amp;Tabela2[Combustivel]&amp;Tabela2[Potencia Maior50]&amp;Tabela2[Poluente],0)),0)</f>
        <v>0</v>
      </c>
      <c r="X35" s="377">
        <f t="shared" si="7"/>
        <v>0</v>
      </c>
      <c r="Y35" s="377">
        <f t="array" ref="Y35">IFERROR(INDEX(Tabela2[Fator Emissão],MATCH(Z11&amp;Z12&amp;Z13&amp;$C$35,Tabela2[Tipo Equipamento]&amp;Tabela2[Combustivel]&amp;Tabela2[Potencia Maior50]&amp;Tabela2[Poluente],0)),0)</f>
        <v>0</v>
      </c>
      <c r="Z35" s="377">
        <f t="shared" si="8"/>
        <v>0</v>
      </c>
      <c r="AA35" s="377">
        <f t="array" ref="AA35">IFERROR(INDEX(Tabela2[Fator Emissão],MATCH(AB11&amp;AB12&amp;AB13&amp;$C$35,Tabela2[Tipo Equipamento]&amp;Tabela2[Combustivel]&amp;Tabela2[Potencia Maior50]&amp;Tabela2[Poluente],0)),0)</f>
        <v>0</v>
      </c>
      <c r="AB35" s="377">
        <f t="shared" si="9"/>
        <v>0</v>
      </c>
      <c r="AC35" s="377">
        <f t="array" ref="AC35">IFERROR(INDEX(Tabela2[Fator Emissão],MATCH(AD11&amp;AD12&amp;AD13&amp;$C$35,Tabela2[Tipo Equipamento]&amp;Tabela2[Combustivel]&amp;Tabela2[Potencia Maior50]&amp;Tabela2[Poluente],0)),0)</f>
        <v>0</v>
      </c>
      <c r="AD35" s="377">
        <f t="shared" si="10"/>
        <v>0</v>
      </c>
      <c r="AE35" s="377">
        <f t="array" ref="AE35">IFERROR(INDEX(Tabela2[Fator Emissão],MATCH(AF11&amp;AF12&amp;AF13&amp;$C$35,Tabela2[Tipo Equipamento]&amp;Tabela2[Combustivel]&amp;Tabela2[Potencia Maior50]&amp;Tabela2[Poluente],0)),0)</f>
        <v>0</v>
      </c>
      <c r="AF35" s="377">
        <f t="shared" si="11"/>
        <v>0</v>
      </c>
      <c r="AG35" s="383"/>
    </row>
    <row r="36" spans="2:33" x14ac:dyDescent="0.25">
      <c r="B36" s="376"/>
      <c r="C36" s="396" t="s">
        <v>460</v>
      </c>
      <c r="D36" s="397">
        <f t="shared" si="0"/>
        <v>0</v>
      </c>
      <c r="E36" s="377">
        <f t="array" ref="E36">IFERROR(INDEX(Tabela2[Fator Emissão],MATCH(F11&amp;F12&amp;F13&amp;$C$36,Tabela2[Tipo Equipamento]&amp;Tabela2[Combustivel]&amp;Tabela2[Potencia Maior50]&amp;Tabela2[Poluente],0)),0)</f>
        <v>0</v>
      </c>
      <c r="F36" s="377">
        <f t="shared" si="12"/>
        <v>0</v>
      </c>
      <c r="G36" s="377">
        <f t="array" ref="G36">IFERROR(INDEX(Tabela2[Fator Emissão],MATCH(H11&amp;H12&amp;H13&amp;$C$36,Tabela2[Tipo Equipamento]&amp;Tabela2[Combustivel]&amp;Tabela2[Potencia Maior50]&amp;Tabela2[Poluente],0)),0)</f>
        <v>0</v>
      </c>
      <c r="H36" s="377">
        <f t="shared" si="13"/>
        <v>0</v>
      </c>
      <c r="I36" s="377">
        <f t="array" ref="I36">IFERROR(INDEX(Tabela2[Fator Emissão],MATCH(J11&amp;J12&amp;J13&amp;$C$36,Tabela2[Tipo Equipamento]&amp;Tabela2[Combustivel]&amp;Tabela2[Potencia Maior50]&amp;Tabela2[Poluente],0)),0)</f>
        <v>0</v>
      </c>
      <c r="J36" s="377">
        <f t="shared" si="13"/>
        <v>0</v>
      </c>
      <c r="K36" s="377">
        <f t="array" ref="K36">IFERROR(INDEX(Tabela2[Fator Emissão],MATCH(L11&amp;L12&amp;L13&amp;$C$36,Tabela2[Tipo Equipamento]&amp;Tabela2[Combustivel]&amp;Tabela2[Potencia Maior50]&amp;Tabela2[Poluente],0)),0)</f>
        <v>0</v>
      </c>
      <c r="L36" s="377">
        <f t="shared" si="1"/>
        <v>0</v>
      </c>
      <c r="M36" s="377">
        <f t="array" ref="M36">IFERROR(INDEX(Tabela2[Fator Emissão],MATCH(N11&amp;N12&amp;N13&amp;$C$36,Tabela2[Tipo Equipamento]&amp;Tabela2[Combustivel]&amp;Tabela2[Potencia Maior50]&amp;Tabela2[Poluente],0)),0)</f>
        <v>0</v>
      </c>
      <c r="N36" s="377">
        <f t="shared" si="2"/>
        <v>0</v>
      </c>
      <c r="O36" s="377">
        <f t="array" ref="O36">IFERROR(INDEX(Tabela2[Fator Emissão],MATCH(P11&amp;P12&amp;P13&amp;$C$36,Tabela2[Tipo Equipamento]&amp;Tabela2[Combustivel]&amp;Tabela2[Potencia Maior50]&amp;Tabela2[Poluente],0)),0)</f>
        <v>0</v>
      </c>
      <c r="P36" s="377">
        <f t="shared" si="3"/>
        <v>0</v>
      </c>
      <c r="Q36" s="377">
        <f t="array" ref="Q36">IFERROR(INDEX(Tabela2[Fator Emissão],MATCH(R11&amp;R12&amp;R13&amp;$C$36,Tabela2[Tipo Equipamento]&amp;Tabela2[Combustivel]&amp;Tabela2[Potencia Maior50]&amp;Tabela2[Poluente],0)),0)</f>
        <v>0</v>
      </c>
      <c r="R36" s="377">
        <f t="shared" si="4"/>
        <v>0</v>
      </c>
      <c r="S36" s="377">
        <f t="array" ref="S36">IFERROR(INDEX(Tabela2[Fator Emissão],MATCH(T11&amp;T12&amp;T13&amp;$C$36,Tabela2[Tipo Equipamento]&amp;Tabela2[Combustivel]&amp;Tabela2[Potencia Maior50]&amp;Tabela2[Poluente],0)),0)</f>
        <v>0</v>
      </c>
      <c r="T36" s="377">
        <f t="shared" si="5"/>
        <v>0</v>
      </c>
      <c r="U36" s="377">
        <f t="array" ref="U36">IFERROR(INDEX(Tabela2[Fator Emissão],MATCH(V11&amp;V12&amp;V13&amp;$C$36,Tabela2[Tipo Equipamento]&amp;Tabela2[Combustivel]&amp;Tabela2[Potencia Maior50]&amp;Tabela2[Poluente],0)),0)</f>
        <v>0</v>
      </c>
      <c r="V36" s="377">
        <f t="shared" si="6"/>
        <v>0</v>
      </c>
      <c r="W36" s="377">
        <f t="array" ref="W36">IFERROR(INDEX(Tabela2[Fator Emissão],MATCH(X11&amp;X12&amp;X13&amp;$C$36,Tabela2[Tipo Equipamento]&amp;Tabela2[Combustivel]&amp;Tabela2[Potencia Maior50]&amp;Tabela2[Poluente],0)),0)</f>
        <v>0</v>
      </c>
      <c r="X36" s="377">
        <f t="shared" si="7"/>
        <v>0</v>
      </c>
      <c r="Y36" s="377">
        <f t="array" ref="Y36">IFERROR(INDEX(Tabela2[Fator Emissão],MATCH(Z11&amp;Z12&amp;Z13&amp;$C$36,Tabela2[Tipo Equipamento]&amp;Tabela2[Combustivel]&amp;Tabela2[Potencia Maior50]&amp;Tabela2[Poluente],0)),0)</f>
        <v>0</v>
      </c>
      <c r="Z36" s="377">
        <f t="shared" si="8"/>
        <v>0</v>
      </c>
      <c r="AA36" s="377">
        <f t="array" ref="AA36">IFERROR(INDEX(Tabela2[Fator Emissão],MATCH(AB11&amp;AB12&amp;AB13&amp;$C$36,Tabela2[Tipo Equipamento]&amp;Tabela2[Combustivel]&amp;Tabela2[Potencia Maior50]&amp;Tabela2[Poluente],0)),0)</f>
        <v>0</v>
      </c>
      <c r="AB36" s="377">
        <f t="shared" si="9"/>
        <v>0</v>
      </c>
      <c r="AC36" s="377">
        <f t="array" ref="AC36">IFERROR(INDEX(Tabela2[Fator Emissão],MATCH(AD11&amp;AD12&amp;AD13&amp;$C$36,Tabela2[Tipo Equipamento]&amp;Tabela2[Combustivel]&amp;Tabela2[Potencia Maior50]&amp;Tabela2[Poluente],0)),0)</f>
        <v>0</v>
      </c>
      <c r="AD36" s="377">
        <f t="shared" si="10"/>
        <v>0</v>
      </c>
      <c r="AE36" s="377">
        <f t="array" ref="AE36">IFERROR(INDEX(Tabela2[Fator Emissão],MATCH(AF11&amp;AF12&amp;AF13&amp;$C$36,Tabela2[Tipo Equipamento]&amp;Tabela2[Combustivel]&amp;Tabela2[Potencia Maior50]&amp;Tabela2[Poluente],0)),0)</f>
        <v>0</v>
      </c>
      <c r="AF36" s="377">
        <f t="shared" si="11"/>
        <v>0</v>
      </c>
      <c r="AG36" s="383"/>
    </row>
    <row r="37" spans="2:33" x14ac:dyDescent="0.25">
      <c r="B37" s="376"/>
      <c r="C37" s="396" t="s">
        <v>506</v>
      </c>
      <c r="D37" s="397">
        <f t="shared" si="0"/>
        <v>0</v>
      </c>
      <c r="E37" s="377">
        <f t="array" ref="E37">IFERROR(INDEX(Tabela2[Fator Emissão],MATCH(F11&amp;F12&amp;F13&amp;$C$37,Tabela2[Tipo Equipamento]&amp;Tabela2[Combustivel]&amp;Tabela2[Potencia Maior50]&amp;Tabela2[Poluente],0)),0)</f>
        <v>0</v>
      </c>
      <c r="F37" s="377">
        <f t="shared" si="12"/>
        <v>0</v>
      </c>
      <c r="G37" s="377">
        <f t="array" ref="G37">IFERROR(INDEX(Tabela2[Fator Emissão],MATCH(H11&amp;H12&amp;H13&amp;$C$37,Tabela2[Tipo Equipamento]&amp;Tabela2[Combustivel]&amp;Tabela2[Potencia Maior50]&amp;Tabela2[Poluente],0)),0)</f>
        <v>0</v>
      </c>
      <c r="H37" s="377">
        <f t="shared" si="13"/>
        <v>0</v>
      </c>
      <c r="I37" s="377">
        <f t="array" ref="I37">IFERROR(INDEX(Tabela2[Fator Emissão],MATCH(J11&amp;J12&amp;J13&amp;$C$37,Tabela2[Tipo Equipamento]&amp;Tabela2[Combustivel]&amp;Tabela2[Potencia Maior50]&amp;Tabela2[Poluente],0)),0)</f>
        <v>0</v>
      </c>
      <c r="J37" s="377">
        <f t="shared" si="13"/>
        <v>0</v>
      </c>
      <c r="K37" s="377">
        <f t="array" ref="K37">IFERROR(INDEX(Tabela2[Fator Emissão],MATCH(L11&amp;L12&amp;L13&amp;$C$37,Tabela2[Tipo Equipamento]&amp;Tabela2[Combustivel]&amp;Tabela2[Potencia Maior50]&amp;Tabela2[Poluente],0)),0)</f>
        <v>0</v>
      </c>
      <c r="L37" s="377">
        <f t="shared" si="1"/>
        <v>0</v>
      </c>
      <c r="M37" s="377">
        <f t="array" ref="M37">IFERROR(INDEX(Tabela2[Fator Emissão],MATCH(N11&amp;N12&amp;N13&amp;$C$37,Tabela2[Tipo Equipamento]&amp;Tabela2[Combustivel]&amp;Tabela2[Potencia Maior50]&amp;Tabela2[Poluente],0)),0)</f>
        <v>0</v>
      </c>
      <c r="N37" s="377">
        <f t="shared" si="2"/>
        <v>0</v>
      </c>
      <c r="O37" s="377">
        <f t="array" ref="O37">IFERROR(INDEX(Tabela2[Fator Emissão],MATCH(P11&amp;P12&amp;P13&amp;$C$37,Tabela2[Tipo Equipamento]&amp;Tabela2[Combustivel]&amp;Tabela2[Potencia Maior50]&amp;Tabela2[Poluente],0)),0)</f>
        <v>0</v>
      </c>
      <c r="P37" s="377">
        <f t="shared" si="3"/>
        <v>0</v>
      </c>
      <c r="Q37" s="377">
        <f t="array" ref="Q37">IFERROR(INDEX(Tabela2[Fator Emissão],MATCH(R11&amp;R12&amp;R13&amp;$C$37,Tabela2[Tipo Equipamento]&amp;Tabela2[Combustivel]&amp;Tabela2[Potencia Maior50]&amp;Tabela2[Poluente],0)),0)</f>
        <v>0</v>
      </c>
      <c r="R37" s="377">
        <f t="shared" si="4"/>
        <v>0</v>
      </c>
      <c r="S37" s="377">
        <f t="array" ref="S37">IFERROR(INDEX(Tabela2[Fator Emissão],MATCH(T11&amp;T12&amp;T13&amp;$C$37,Tabela2[Tipo Equipamento]&amp;Tabela2[Combustivel]&amp;Tabela2[Potencia Maior50]&amp;Tabela2[Poluente],0)),0)</f>
        <v>0</v>
      </c>
      <c r="T37" s="377">
        <f t="shared" si="5"/>
        <v>0</v>
      </c>
      <c r="U37" s="377">
        <f t="array" ref="U37">IFERROR(INDEX(Tabela2[Fator Emissão],MATCH(V11&amp;V12&amp;V13&amp;$C$37,Tabela2[Tipo Equipamento]&amp;Tabela2[Combustivel]&amp;Tabela2[Potencia Maior50]&amp;Tabela2[Poluente],0)),0)</f>
        <v>0</v>
      </c>
      <c r="V37" s="377">
        <f t="shared" si="6"/>
        <v>0</v>
      </c>
      <c r="W37" s="377">
        <f t="array" ref="W37">IFERROR(INDEX(Tabela2[Fator Emissão],MATCH(X11&amp;X12&amp;X13&amp;$C$37,Tabela2[Tipo Equipamento]&amp;Tabela2[Combustivel]&amp;Tabela2[Potencia Maior50]&amp;Tabela2[Poluente],0)),0)</f>
        <v>0</v>
      </c>
      <c r="X37" s="377">
        <f t="shared" si="7"/>
        <v>0</v>
      </c>
      <c r="Y37" s="377">
        <f t="array" ref="Y37">IFERROR(INDEX(Tabela2[Fator Emissão],MATCH(Z11&amp;Z12&amp;Z13&amp;$C$37,Tabela2[Tipo Equipamento]&amp;Tabela2[Combustivel]&amp;Tabela2[Potencia Maior50]&amp;Tabela2[Poluente],0)),0)</f>
        <v>0</v>
      </c>
      <c r="Z37" s="377">
        <f t="shared" si="8"/>
        <v>0</v>
      </c>
      <c r="AA37" s="377">
        <f t="array" ref="AA37">IFERROR(INDEX(Tabela2[Fator Emissão],MATCH(AB11&amp;AB12&amp;AB13&amp;$C$37,Tabela2[Tipo Equipamento]&amp;Tabela2[Combustivel]&amp;Tabela2[Potencia Maior50]&amp;Tabela2[Poluente],0)),0)</f>
        <v>0</v>
      </c>
      <c r="AB37" s="377">
        <f t="shared" si="9"/>
        <v>0</v>
      </c>
      <c r="AC37" s="377">
        <f t="array" ref="AC37">IFERROR(INDEX(Tabela2[Fator Emissão],MATCH(AD11&amp;AD12&amp;AD13&amp;$C$37,Tabela2[Tipo Equipamento]&amp;Tabela2[Combustivel]&amp;Tabela2[Potencia Maior50]&amp;Tabela2[Poluente],0)),0)</f>
        <v>0</v>
      </c>
      <c r="AD37" s="377">
        <f t="shared" si="10"/>
        <v>0</v>
      </c>
      <c r="AE37" s="377">
        <f t="array" ref="AE37">IFERROR(INDEX(Tabela2[Fator Emissão],MATCH(AF11&amp;AF12&amp;AF13&amp;$C$37,Tabela2[Tipo Equipamento]&amp;Tabela2[Combustivel]&amp;Tabela2[Potencia Maior50]&amp;Tabela2[Poluente],0)),0)</f>
        <v>0</v>
      </c>
      <c r="AF37" s="377">
        <f t="shared" si="11"/>
        <v>0</v>
      </c>
      <c r="AG37" s="383"/>
    </row>
    <row r="38" spans="2:33" ht="15.75" thickBot="1" x14ac:dyDescent="0.3">
      <c r="B38" s="376"/>
      <c r="C38" s="399" t="s">
        <v>2704</v>
      </c>
      <c r="D38" s="400">
        <f t="shared" si="0"/>
        <v>0</v>
      </c>
      <c r="E38" s="377"/>
      <c r="F38" s="377">
        <f>IFERROR(IF(F12="Gás Natural",2*F14*F17*(1-F18)/1000,2*F14*F17*(1-F18)),0)</f>
        <v>0</v>
      </c>
      <c r="G38" s="377"/>
      <c r="H38" s="377">
        <f>IFERROR(IF(H12="Gás Natural",2*H14*H17*(1-H18)/1000,2*H14*H17*(1-H18)),0)</f>
        <v>0</v>
      </c>
      <c r="I38" s="377"/>
      <c r="J38" s="377">
        <f>IFERROR(IF(J12="Gás Natural",2*J14*J17*(1-J18)/1000,2*J14*J17*(1-J18)),0)</f>
        <v>0</v>
      </c>
      <c r="K38" s="377"/>
      <c r="L38" s="377">
        <f>IFERROR(IF(L12="Gás Natural",2*L14*L17*(1-L18)/1000,2*L14*L17*(1-L18)),0)</f>
        <v>0</v>
      </c>
      <c r="M38" s="377"/>
      <c r="N38" s="377">
        <f>IFERROR(IF(N12="Gás Natural",2*N14*N17*(1-N18)/1000,2*N14*N17*(1-N18)),0)</f>
        <v>0</v>
      </c>
      <c r="O38" s="377"/>
      <c r="P38" s="377">
        <f>IFERROR(IF(P12="Gás Natural",2*P14*P17*(1-P18)/1000,2*P14*P17*(1-P18)),0)</f>
        <v>0</v>
      </c>
      <c r="Q38" s="377"/>
      <c r="R38" s="377">
        <f>IFERROR(IF(R12="Gás Natural",2*R14*R17*(1-R18)/1000,2*R14*R17*(1-R18)),0)</f>
        <v>0</v>
      </c>
      <c r="S38" s="377"/>
      <c r="T38" s="377">
        <f>IFERROR(IF(T12="Gás Natural",2*T14*T17*(1-T18)/1000,2*T14*T17*(1-T18)),0)</f>
        <v>0</v>
      </c>
      <c r="U38" s="377"/>
      <c r="V38" s="377">
        <f>IFERROR(IF(V12="Gás Natural",2*V14*V17*(1-V18)/1000,2*V14*V17*(1-V18)),0)</f>
        <v>0</v>
      </c>
      <c r="W38" s="377"/>
      <c r="X38" s="377">
        <f>IFERROR(IF(X12="Gás Natural",2*X14*X17*(1-X18)/1000,2*X14*X17*(1-X18)),0)</f>
        <v>0</v>
      </c>
      <c r="Y38" s="377"/>
      <c r="Z38" s="377">
        <f>IFERROR(IF(Z12="Gás Natural",2*Z14*Z17*(1-Z18)/1000,2*Z14*Z17*(1-Z18)),0)</f>
        <v>0</v>
      </c>
      <c r="AA38" s="377"/>
      <c r="AB38" s="377">
        <f>IFERROR(IF(AB12="Gás Natural",2*AB14*AB17*(1-AB18)/1000,2*AB14*AB17*(1-AB18)),0)</f>
        <v>0</v>
      </c>
      <c r="AC38" s="377"/>
      <c r="AD38" s="377">
        <f>IFERROR(IF(AD12="Gás Natural",2*AD14*AD17*(1-AD18)/1000,2*AD14*AD17*(1-AD18)),0)</f>
        <v>0</v>
      </c>
      <c r="AE38" s="377"/>
      <c r="AF38" s="377">
        <f>IFERROR(IF(AF12="Gás Natural",2*AF14*AF17*(1-AF18)/1000,2*AF14*AF17*(1-AF18)),0)</f>
        <v>0</v>
      </c>
      <c r="AG38" s="383"/>
    </row>
    <row r="39" spans="2:33" ht="16.5" thickTop="1" thickBot="1" x14ac:dyDescent="0.3">
      <c r="B39" s="386"/>
      <c r="C39" s="387"/>
      <c r="D39" s="387"/>
      <c r="E39" s="387"/>
      <c r="F39" s="387"/>
      <c r="G39" s="387"/>
      <c r="H39" s="387"/>
      <c r="I39" s="387"/>
      <c r="J39" s="387"/>
      <c r="K39" s="387"/>
      <c r="L39" s="387"/>
      <c r="M39" s="387"/>
      <c r="N39" s="387"/>
      <c r="O39" s="387"/>
      <c r="P39" s="387"/>
      <c r="Q39" s="387"/>
      <c r="R39" s="387"/>
      <c r="S39" s="387"/>
      <c r="T39" s="387"/>
      <c r="U39" s="387"/>
      <c r="V39" s="387"/>
      <c r="W39" s="387"/>
      <c r="X39" s="387"/>
      <c r="Y39" s="387"/>
      <c r="Z39" s="387"/>
      <c r="AA39" s="387"/>
      <c r="AB39" s="387"/>
      <c r="AC39" s="387"/>
      <c r="AD39" s="387"/>
      <c r="AE39" s="387"/>
      <c r="AF39" s="387"/>
      <c r="AG39" s="388"/>
    </row>
    <row r="40" spans="2:33" ht="15.75" thickTop="1" x14ac:dyDescent="0.25"/>
  </sheetData>
  <sheetProtection algorithmName="SHA-512" hashValue="o8axWWI37ThsJCEyy9nxDQCAaKI8hhkuLkqMtIq0/BD8/P7Q5S9TMHMArDYntN5TLrl3uybTsJXFTE/s/8icRQ==" saltValue="cFOpfu9AmmFNS1FW4ZU0/A==" spinCount="100000" sheet="1" objects="1" scenarios="1"/>
  <mergeCells count="5">
    <mergeCell ref="D19:D20"/>
    <mergeCell ref="C19:C20"/>
    <mergeCell ref="C4:O4"/>
    <mergeCell ref="C5:J8"/>
    <mergeCell ref="C3:J3"/>
  </mergeCells>
  <dataValidations count="3">
    <dataValidation type="decimal" operator="greaterThanOrEqual" allowBlank="1" showInputMessage="1" showErrorMessage="1" sqref="AG14" xr:uid="{00000000-0002-0000-1100-000000000000}">
      <formula1>0</formula1>
    </dataValidation>
    <dataValidation type="decimal" operator="greaterThanOrEqual" allowBlank="1" showInputMessage="1" showErrorMessage="1" error="Por favor insira um valor positivo." sqref="F14:AF14" xr:uid="{00000000-0002-0000-1100-000001000000}">
      <formula1>0</formula1>
    </dataValidation>
    <dataValidation type="list" allowBlank="1" showInputMessage="1" showErrorMessage="1" sqref="K11:K12 M11:M12 O11:O12 S11:S12 G11:G12 I11:I12" xr:uid="{00000000-0002-0000-1100-000002000000}">
      <formula1>#REF!</formula1>
    </dataValidation>
  </dataValidations>
  <hyperlinks>
    <hyperlink ref="B1" location="Atividade!A1" display="&lt; Voltar ao ínicio" xr:uid="{00000000-0004-0000-1100-000000000000}"/>
  </hyperlinks>
  <pageMargins left="0.7" right="0.7" top="0.75" bottom="0.75" header="0.3" footer="0.3"/>
  <pageSetup paperSize="9" orientation="portrait" r:id="rId1"/>
  <ignoredErrors>
    <ignoredError sqref="F22:F24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100-000003000000}">
          <x14:formula1>
            <xm:f>FE!$C$493:$C$495</xm:f>
          </x14:formula1>
          <xm:sqref>F13 T13:AF13 L13 P13:R13 H13 N13 J13</xm:sqref>
        </x14:dataValidation>
        <x14:dataValidation type="list" allowBlank="1" showInputMessage="1" showErrorMessage="1" xr:uid="{00000000-0002-0000-1100-000004000000}">
          <x14:formula1>
            <xm:f>FE!$A$493:$A$504</xm:f>
          </x14:formula1>
          <xm:sqref>H12 J12 L12 N12 P12:R12 T12:AF12 F12</xm:sqref>
        </x14:dataValidation>
        <x14:dataValidation type="list" allowBlank="1" showInputMessage="1" showErrorMessage="1" xr:uid="{00000000-0002-0000-1100-000005000000}">
          <x14:formula1>
            <xm:f>FE!$B$493:$B$496</xm:f>
          </x14:formula1>
          <xm:sqref>F11 H11 J11 L11 N11 P11 R11 T11 V11 X11 Z11 AB11 AD11 AF11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518"/>
  <sheetViews>
    <sheetView workbookViewId="0">
      <selection sqref="A1:XFD1048576"/>
    </sheetView>
  </sheetViews>
  <sheetFormatPr defaultColWidth="9" defaultRowHeight="15" x14ac:dyDescent="0.25"/>
  <cols>
    <col min="1" max="1" width="41.5" bestFit="1" customWidth="1"/>
    <col min="2" max="2" width="18.125" customWidth="1"/>
    <col min="3" max="3" width="40.875" bestFit="1" customWidth="1"/>
    <col min="4" max="4" width="27.25" customWidth="1"/>
    <col min="5" max="5" width="31.125" customWidth="1"/>
    <col min="6" max="6" width="15.5" bestFit="1" customWidth="1"/>
    <col min="7" max="7" width="15" bestFit="1" customWidth="1"/>
    <col min="8" max="8" width="14.375" bestFit="1" customWidth="1"/>
    <col min="9" max="10" width="9.5" customWidth="1"/>
  </cols>
  <sheetData>
    <row r="1" spans="1:8" x14ac:dyDescent="0.25">
      <c r="A1" s="360" t="s">
        <v>2679</v>
      </c>
      <c r="B1" s="360" t="s">
        <v>2680</v>
      </c>
      <c r="C1" s="360" t="s">
        <v>2681</v>
      </c>
      <c r="D1" s="360" t="s">
        <v>2682</v>
      </c>
      <c r="E1" s="360" t="s">
        <v>2683</v>
      </c>
      <c r="F1" s="360" t="s">
        <v>2684</v>
      </c>
      <c r="G1" s="360" t="s">
        <v>2685</v>
      </c>
      <c r="H1" s="360" t="s">
        <v>2686</v>
      </c>
    </row>
    <row r="2" spans="1:8" ht="15.75" thickBot="1" x14ac:dyDescent="0.3">
      <c r="A2" s="361" t="s">
        <v>264</v>
      </c>
      <c r="B2" s="361" t="s">
        <v>2687</v>
      </c>
      <c r="C2" s="361" t="s">
        <v>449</v>
      </c>
      <c r="D2" s="361" t="s">
        <v>212</v>
      </c>
      <c r="E2" s="361" t="s">
        <v>211</v>
      </c>
      <c r="F2" s="362">
        <v>0</v>
      </c>
      <c r="G2" s="363">
        <v>9.3999999999999995E-8</v>
      </c>
      <c r="H2" s="361" t="s">
        <v>2688</v>
      </c>
    </row>
    <row r="3" spans="1:8" ht="15.75" thickBot="1" x14ac:dyDescent="0.3">
      <c r="A3" s="361" t="s">
        <v>264</v>
      </c>
      <c r="B3" s="361" t="s">
        <v>2687</v>
      </c>
      <c r="C3" s="361" t="s">
        <v>449</v>
      </c>
      <c r="D3" s="361" t="s">
        <v>211</v>
      </c>
      <c r="E3" s="361" t="s">
        <v>212</v>
      </c>
      <c r="F3" s="362">
        <v>0</v>
      </c>
      <c r="G3" s="363">
        <v>9.8999999999999993E-9</v>
      </c>
      <c r="H3" s="361" t="s">
        <v>2688</v>
      </c>
    </row>
    <row r="4" spans="1:8" ht="15.75" thickBot="1" x14ac:dyDescent="0.3">
      <c r="A4" s="361" t="s">
        <v>2689</v>
      </c>
      <c r="B4" s="361" t="s">
        <v>2687</v>
      </c>
      <c r="C4" s="361" t="s">
        <v>449</v>
      </c>
      <c r="D4" s="361" t="s">
        <v>212</v>
      </c>
      <c r="E4" s="361" t="s">
        <v>211</v>
      </c>
      <c r="F4" s="362">
        <v>0</v>
      </c>
      <c r="G4" s="363">
        <v>9.9999999999999995E-7</v>
      </c>
      <c r="H4" s="361" t="s">
        <v>2688</v>
      </c>
    </row>
    <row r="5" spans="1:8" ht="15.75" thickBot="1" x14ac:dyDescent="0.3">
      <c r="A5" s="361" t="s">
        <v>2689</v>
      </c>
      <c r="B5" s="361" t="s">
        <v>2687</v>
      </c>
      <c r="C5" s="361" t="s">
        <v>449</v>
      </c>
      <c r="D5" s="361" t="s">
        <v>211</v>
      </c>
      <c r="E5" s="361" t="s">
        <v>212</v>
      </c>
      <c r="F5" s="362">
        <v>0</v>
      </c>
      <c r="G5" s="363">
        <v>4.3000000000000003E-6</v>
      </c>
      <c r="H5" s="361" t="s">
        <v>2688</v>
      </c>
    </row>
    <row r="6" spans="1:8" ht="15.75" thickBot="1" x14ac:dyDescent="0.3">
      <c r="A6" s="361" t="s">
        <v>2690</v>
      </c>
      <c r="B6" s="361" t="s">
        <v>2687</v>
      </c>
      <c r="C6" s="361" t="s">
        <v>449</v>
      </c>
      <c r="D6" s="361" t="s">
        <v>212</v>
      </c>
      <c r="E6" s="361" t="s">
        <v>211</v>
      </c>
      <c r="F6" s="362">
        <v>0</v>
      </c>
      <c r="G6" s="363">
        <v>1.48E-6</v>
      </c>
      <c r="H6" s="361" t="s">
        <v>2688</v>
      </c>
    </row>
    <row r="7" spans="1:8" ht="15.75" thickBot="1" x14ac:dyDescent="0.3">
      <c r="A7" s="361" t="s">
        <v>2690</v>
      </c>
      <c r="B7" s="361" t="s">
        <v>2687</v>
      </c>
      <c r="C7" s="361" t="s">
        <v>449</v>
      </c>
      <c r="D7" s="361" t="s">
        <v>211</v>
      </c>
      <c r="E7" s="361" t="s">
        <v>212</v>
      </c>
      <c r="F7" s="362">
        <v>0</v>
      </c>
      <c r="G7" s="363">
        <v>1.4699999999999999E-6</v>
      </c>
      <c r="H7" s="361" t="s">
        <v>2688</v>
      </c>
    </row>
    <row r="8" spans="1:8" ht="15.75" thickBot="1" x14ac:dyDescent="0.3">
      <c r="A8" s="361" t="s">
        <v>2691</v>
      </c>
      <c r="B8" s="361" t="s">
        <v>2687</v>
      </c>
      <c r="C8" s="361" t="s">
        <v>449</v>
      </c>
      <c r="D8" s="361" t="s">
        <v>212</v>
      </c>
      <c r="E8" s="361" t="s">
        <v>211</v>
      </c>
      <c r="F8" s="362">
        <v>0</v>
      </c>
      <c r="G8" s="363">
        <v>1.6099999999999998E-5</v>
      </c>
      <c r="H8" s="361" t="s">
        <v>2688</v>
      </c>
    </row>
    <row r="9" spans="1:8" ht="15.75" thickBot="1" x14ac:dyDescent="0.3">
      <c r="A9" s="361" t="s">
        <v>2692</v>
      </c>
      <c r="B9" s="361" t="s">
        <v>2687</v>
      </c>
      <c r="C9" s="361" t="s">
        <v>449</v>
      </c>
      <c r="D9" s="361" t="s">
        <v>212</v>
      </c>
      <c r="E9" s="361" t="s">
        <v>211</v>
      </c>
      <c r="F9" s="362">
        <v>0</v>
      </c>
      <c r="G9" s="363">
        <v>3.9999999999999998E-6</v>
      </c>
      <c r="H9" s="361" t="s">
        <v>2688</v>
      </c>
    </row>
    <row r="10" spans="1:8" ht="15.75" thickBot="1" x14ac:dyDescent="0.3">
      <c r="A10" s="361" t="s">
        <v>2692</v>
      </c>
      <c r="B10" s="361" t="s">
        <v>2687</v>
      </c>
      <c r="C10" s="361" t="s">
        <v>449</v>
      </c>
      <c r="D10" s="361" t="s">
        <v>211</v>
      </c>
      <c r="E10" s="361" t="s">
        <v>212</v>
      </c>
      <c r="F10" s="362">
        <v>0</v>
      </c>
      <c r="G10" s="363">
        <v>3.8500000000000002E-7</v>
      </c>
      <c r="H10" s="361" t="s">
        <v>2688</v>
      </c>
    </row>
    <row r="11" spans="1:8" ht="15.75" thickBot="1" x14ac:dyDescent="0.3">
      <c r="A11" s="361" t="s">
        <v>2693</v>
      </c>
      <c r="B11" s="361" t="s">
        <v>2687</v>
      </c>
      <c r="C11" s="361" t="s">
        <v>449</v>
      </c>
      <c r="D11" s="361" t="s">
        <v>212</v>
      </c>
      <c r="E11" s="361" t="s">
        <v>211</v>
      </c>
      <c r="F11" s="362">
        <v>0</v>
      </c>
      <c r="G11" s="363">
        <v>1.3999999999999999E-6</v>
      </c>
      <c r="H11" s="361" t="s">
        <v>2688</v>
      </c>
    </row>
    <row r="12" spans="1:8" ht="15.75" thickBot="1" x14ac:dyDescent="0.3">
      <c r="A12" s="361" t="s">
        <v>2694</v>
      </c>
      <c r="B12" s="361" t="s">
        <v>2687</v>
      </c>
      <c r="C12" s="361" t="s">
        <v>449</v>
      </c>
      <c r="D12" s="361" t="s">
        <v>212</v>
      </c>
      <c r="E12" s="361" t="s">
        <v>211</v>
      </c>
      <c r="F12" s="362">
        <v>0</v>
      </c>
      <c r="G12" s="363">
        <v>1.3999999999999999E-6</v>
      </c>
      <c r="H12" s="361" t="s">
        <v>2688</v>
      </c>
    </row>
    <row r="13" spans="1:8" ht="15.75" thickBot="1" x14ac:dyDescent="0.3">
      <c r="A13" s="361" t="s">
        <v>2693</v>
      </c>
      <c r="B13" s="361" t="s">
        <v>2687</v>
      </c>
      <c r="C13" s="361" t="s">
        <v>449</v>
      </c>
      <c r="D13" s="361" t="s">
        <v>211</v>
      </c>
      <c r="E13" s="361" t="s">
        <v>212</v>
      </c>
      <c r="F13" s="362">
        <v>0</v>
      </c>
      <c r="G13" s="363">
        <v>9.5000000000000005E-6</v>
      </c>
      <c r="H13" s="361" t="s">
        <v>2688</v>
      </c>
    </row>
    <row r="14" spans="1:8" ht="15.75" thickBot="1" x14ac:dyDescent="0.3">
      <c r="A14" s="361" t="s">
        <v>2694</v>
      </c>
      <c r="B14" s="361" t="s">
        <v>2687</v>
      </c>
      <c r="C14" s="361" t="s">
        <v>449</v>
      </c>
      <c r="D14" s="361" t="s">
        <v>211</v>
      </c>
      <c r="E14" s="361" t="s">
        <v>212</v>
      </c>
      <c r="F14" s="362">
        <v>0</v>
      </c>
      <c r="G14" s="363">
        <v>9.5000000000000005E-6</v>
      </c>
      <c r="H14" s="361" t="s">
        <v>2688</v>
      </c>
    </row>
    <row r="15" spans="1:8" ht="15.75" thickBot="1" x14ac:dyDescent="0.3">
      <c r="A15" s="361" t="s">
        <v>2695</v>
      </c>
      <c r="B15" s="361" t="s">
        <v>2687</v>
      </c>
      <c r="C15" s="361" t="s">
        <v>449</v>
      </c>
      <c r="D15" s="361" t="s">
        <v>212</v>
      </c>
      <c r="E15" s="361" t="s">
        <v>211</v>
      </c>
      <c r="F15" s="362">
        <v>0</v>
      </c>
      <c r="G15" s="363">
        <v>2.3700000000000002E-6</v>
      </c>
      <c r="H15" s="361" t="s">
        <v>2688</v>
      </c>
    </row>
    <row r="16" spans="1:8" ht="15.75" thickBot="1" x14ac:dyDescent="0.3">
      <c r="A16" s="361" t="s">
        <v>265</v>
      </c>
      <c r="B16" s="361" t="s">
        <v>2687</v>
      </c>
      <c r="C16" s="361" t="s">
        <v>449</v>
      </c>
      <c r="D16" s="361" t="s">
        <v>212</v>
      </c>
      <c r="E16" s="361" t="s">
        <v>211</v>
      </c>
      <c r="F16" s="362">
        <v>0</v>
      </c>
      <c r="G16" s="363">
        <v>6.3500000000000002E-6</v>
      </c>
      <c r="H16" s="361" t="s">
        <v>2688</v>
      </c>
    </row>
    <row r="17" spans="1:8" ht="15.75" thickBot="1" x14ac:dyDescent="0.3">
      <c r="A17" s="361" t="s">
        <v>2696</v>
      </c>
      <c r="B17" s="361" t="s">
        <v>2697</v>
      </c>
      <c r="C17" s="361" t="s">
        <v>449</v>
      </c>
      <c r="D17" s="361" t="s">
        <v>212</v>
      </c>
      <c r="E17" s="361" t="s">
        <v>211</v>
      </c>
      <c r="F17" s="362">
        <v>0</v>
      </c>
      <c r="G17" s="363">
        <v>2.9999999999999997E-8</v>
      </c>
      <c r="H17" s="361" t="s">
        <v>2688</v>
      </c>
    </row>
    <row r="18" spans="1:8" ht="15.75" thickBot="1" x14ac:dyDescent="0.3">
      <c r="A18" s="361" t="s">
        <v>2690</v>
      </c>
      <c r="B18" s="361" t="s">
        <v>2697</v>
      </c>
      <c r="C18" s="361" t="s">
        <v>449</v>
      </c>
      <c r="D18" s="361" t="s">
        <v>212</v>
      </c>
      <c r="E18" s="361" t="s">
        <v>211</v>
      </c>
      <c r="F18" s="362">
        <v>0</v>
      </c>
      <c r="G18" s="363">
        <v>2.9999999999999997E-8</v>
      </c>
      <c r="H18" s="361" t="s">
        <v>2688</v>
      </c>
    </row>
    <row r="19" spans="1:8" ht="15.75" thickBot="1" x14ac:dyDescent="0.3">
      <c r="A19" s="361" t="s">
        <v>265</v>
      </c>
      <c r="B19" s="361" t="s">
        <v>2697</v>
      </c>
      <c r="C19" s="361" t="s">
        <v>449</v>
      </c>
      <c r="D19" s="361" t="s">
        <v>212</v>
      </c>
      <c r="E19" s="361" t="s">
        <v>211</v>
      </c>
      <c r="F19" s="362">
        <v>0</v>
      </c>
      <c r="G19" s="363">
        <v>6.35E-11</v>
      </c>
      <c r="H19" s="361" t="s">
        <v>2688</v>
      </c>
    </row>
    <row r="20" spans="1:8" ht="15.75" thickBot="1" x14ac:dyDescent="0.3">
      <c r="A20" s="361" t="s">
        <v>2695</v>
      </c>
      <c r="B20" s="361" t="s">
        <v>2697</v>
      </c>
      <c r="C20" s="361" t="s">
        <v>449</v>
      </c>
      <c r="D20" s="361" t="s">
        <v>212</v>
      </c>
      <c r="E20" s="361" t="s">
        <v>211</v>
      </c>
      <c r="F20" s="362">
        <v>0</v>
      </c>
      <c r="G20" s="363">
        <v>2.3700000000000002E-6</v>
      </c>
      <c r="H20" s="361" t="s">
        <v>2688</v>
      </c>
    </row>
    <row r="21" spans="1:8" ht="15.75" thickBot="1" x14ac:dyDescent="0.3">
      <c r="A21" s="361" t="s">
        <v>2689</v>
      </c>
      <c r="B21" s="361" t="s">
        <v>2697</v>
      </c>
      <c r="C21" s="361" t="s">
        <v>449</v>
      </c>
      <c r="D21" s="361" t="s">
        <v>212</v>
      </c>
      <c r="E21" s="361" t="s">
        <v>211</v>
      </c>
      <c r="F21" s="362">
        <v>0</v>
      </c>
      <c r="G21" s="363">
        <v>2.9999999999999997E-8</v>
      </c>
      <c r="H21" s="361" t="s">
        <v>2688</v>
      </c>
    </row>
    <row r="22" spans="1:8" ht="15.75" thickBot="1" x14ac:dyDescent="0.3">
      <c r="A22" s="361" t="s">
        <v>264</v>
      </c>
      <c r="B22" s="361" t="s">
        <v>2698</v>
      </c>
      <c r="C22" s="361" t="s">
        <v>449</v>
      </c>
      <c r="D22" s="361" t="s">
        <v>212</v>
      </c>
      <c r="E22" s="361" t="s">
        <v>211</v>
      </c>
      <c r="F22" s="362">
        <v>0</v>
      </c>
      <c r="G22" s="363">
        <v>9.3699999999999999E-8</v>
      </c>
      <c r="H22" s="361" t="s">
        <v>2688</v>
      </c>
    </row>
    <row r="23" spans="1:8" ht="15.75" thickBot="1" x14ac:dyDescent="0.3">
      <c r="A23" s="361" t="s">
        <v>264</v>
      </c>
      <c r="B23" s="361" t="s">
        <v>2698</v>
      </c>
      <c r="C23" s="361" t="s">
        <v>449</v>
      </c>
      <c r="D23" s="361" t="s">
        <v>211</v>
      </c>
      <c r="E23" s="361" t="s">
        <v>212</v>
      </c>
      <c r="F23" s="362">
        <v>0</v>
      </c>
      <c r="G23" s="363">
        <v>6.9909999999999994E-11</v>
      </c>
      <c r="H23" s="361" t="s">
        <v>2688</v>
      </c>
    </row>
    <row r="24" spans="1:8" ht="15.75" thickBot="1" x14ac:dyDescent="0.3">
      <c r="A24" s="361" t="s">
        <v>2689</v>
      </c>
      <c r="B24" s="361" t="s">
        <v>2698</v>
      </c>
      <c r="C24" s="361" t="s">
        <v>449</v>
      </c>
      <c r="D24" s="361" t="s">
        <v>212</v>
      </c>
      <c r="E24" s="361" t="s">
        <v>211</v>
      </c>
      <c r="F24" s="362">
        <v>0</v>
      </c>
      <c r="G24" s="363">
        <v>9.9999999999999995E-7</v>
      </c>
      <c r="H24" s="361" t="s">
        <v>2688</v>
      </c>
    </row>
    <row r="25" spans="1:8" ht="15.75" thickBot="1" x14ac:dyDescent="0.3">
      <c r="A25" s="361" t="s">
        <v>2699</v>
      </c>
      <c r="B25" s="361" t="s">
        <v>2698</v>
      </c>
      <c r="C25" s="361" t="s">
        <v>449</v>
      </c>
      <c r="D25" s="361" t="s">
        <v>212</v>
      </c>
      <c r="E25" s="361" t="s">
        <v>211</v>
      </c>
      <c r="F25" s="362">
        <v>0</v>
      </c>
      <c r="G25" s="363">
        <v>9.3699999999999999E-8</v>
      </c>
      <c r="H25" s="361" t="s">
        <v>2688</v>
      </c>
    </row>
    <row r="26" spans="1:8" ht="15.75" thickBot="1" x14ac:dyDescent="0.3">
      <c r="A26" s="361" t="s">
        <v>2690</v>
      </c>
      <c r="B26" s="361" t="s">
        <v>2698</v>
      </c>
      <c r="C26" s="361" t="s">
        <v>449</v>
      </c>
      <c r="D26" s="361" t="s">
        <v>212</v>
      </c>
      <c r="E26" s="361" t="s">
        <v>211</v>
      </c>
      <c r="F26" s="362">
        <v>0</v>
      </c>
      <c r="G26" s="363">
        <v>1.48E-6</v>
      </c>
      <c r="H26" s="361" t="s">
        <v>2688</v>
      </c>
    </row>
    <row r="27" spans="1:8" ht="15.75" thickBot="1" x14ac:dyDescent="0.3">
      <c r="A27" s="361" t="s">
        <v>2690</v>
      </c>
      <c r="B27" s="361" t="s">
        <v>2698</v>
      </c>
      <c r="C27" s="361" t="s">
        <v>449</v>
      </c>
      <c r="D27" s="361" t="s">
        <v>211</v>
      </c>
      <c r="E27" s="361" t="s">
        <v>212</v>
      </c>
      <c r="F27" s="362">
        <v>0</v>
      </c>
      <c r="G27" s="363">
        <v>1.4699999999999999E-6</v>
      </c>
      <c r="H27" s="361" t="s">
        <v>2688</v>
      </c>
    </row>
    <row r="28" spans="1:8" ht="15.75" thickBot="1" x14ac:dyDescent="0.3">
      <c r="A28" s="361" t="s">
        <v>2691</v>
      </c>
      <c r="B28" s="361" t="s">
        <v>2698</v>
      </c>
      <c r="C28" s="361" t="s">
        <v>449</v>
      </c>
      <c r="D28" s="361" t="s">
        <v>212</v>
      </c>
      <c r="E28" s="361" t="s">
        <v>211</v>
      </c>
      <c r="F28" s="362">
        <v>0</v>
      </c>
      <c r="G28" s="363">
        <v>1.6099999999999998E-5</v>
      </c>
      <c r="H28" s="361" t="s">
        <v>2688</v>
      </c>
    </row>
    <row r="29" spans="1:8" ht="15.75" thickBot="1" x14ac:dyDescent="0.3">
      <c r="A29" s="361" t="s">
        <v>2692</v>
      </c>
      <c r="B29" s="361" t="s">
        <v>2698</v>
      </c>
      <c r="C29" s="361" t="s">
        <v>449</v>
      </c>
      <c r="D29" s="361" t="s">
        <v>212</v>
      </c>
      <c r="E29" s="361" t="s">
        <v>211</v>
      </c>
      <c r="F29" s="362">
        <v>0</v>
      </c>
      <c r="G29" s="363">
        <v>3.9999999999999998E-6</v>
      </c>
      <c r="H29" s="361" t="s">
        <v>2688</v>
      </c>
    </row>
    <row r="30" spans="1:8" ht="15.75" thickBot="1" x14ac:dyDescent="0.3">
      <c r="A30" s="361" t="s">
        <v>2693</v>
      </c>
      <c r="B30" s="361" t="s">
        <v>2698</v>
      </c>
      <c r="C30" s="361" t="s">
        <v>449</v>
      </c>
      <c r="D30" s="361" t="s">
        <v>212</v>
      </c>
      <c r="E30" s="361" t="s">
        <v>211</v>
      </c>
      <c r="F30" s="362">
        <v>0</v>
      </c>
      <c r="G30" s="363">
        <v>1.3999999999999999E-6</v>
      </c>
      <c r="H30" s="361" t="s">
        <v>2688</v>
      </c>
    </row>
    <row r="31" spans="1:8" ht="15.75" thickBot="1" x14ac:dyDescent="0.3">
      <c r="A31" s="361" t="s">
        <v>2694</v>
      </c>
      <c r="B31" s="361" t="s">
        <v>2698</v>
      </c>
      <c r="C31" s="361" t="s">
        <v>449</v>
      </c>
      <c r="D31" s="361" t="s">
        <v>212</v>
      </c>
      <c r="E31" s="361" t="s">
        <v>211</v>
      </c>
      <c r="F31" s="362">
        <v>0</v>
      </c>
      <c r="G31" s="363">
        <v>1.3999999999999999E-6</v>
      </c>
      <c r="H31" s="361" t="s">
        <v>2688</v>
      </c>
    </row>
    <row r="32" spans="1:8" ht="15.75" thickBot="1" x14ac:dyDescent="0.3">
      <c r="A32" s="361" t="s">
        <v>2699</v>
      </c>
      <c r="B32" s="361" t="s">
        <v>2687</v>
      </c>
      <c r="C32" s="361" t="s">
        <v>449</v>
      </c>
      <c r="D32" s="361" t="s">
        <v>212</v>
      </c>
      <c r="E32" s="361" t="s">
        <v>211</v>
      </c>
      <c r="F32" s="362">
        <v>0</v>
      </c>
      <c r="G32" s="363">
        <v>9.3699999999999999E-8</v>
      </c>
      <c r="H32" s="361" t="s">
        <v>2688</v>
      </c>
    </row>
    <row r="33" spans="1:8" ht="15.75" thickBot="1" x14ac:dyDescent="0.3">
      <c r="A33" s="361" t="s">
        <v>2699</v>
      </c>
      <c r="B33" s="361" t="s">
        <v>2687</v>
      </c>
      <c r="C33" s="361" t="s">
        <v>449</v>
      </c>
      <c r="D33" s="361" t="s">
        <v>211</v>
      </c>
      <c r="E33" s="361" t="s">
        <v>212</v>
      </c>
      <c r="F33" s="362">
        <v>0</v>
      </c>
      <c r="G33" s="363">
        <v>8.9999999999999999E-8</v>
      </c>
      <c r="H33" s="361" t="s">
        <v>2688</v>
      </c>
    </row>
    <row r="34" spans="1:8" ht="15.75" thickBot="1" x14ac:dyDescent="0.3">
      <c r="A34" s="361" t="s">
        <v>264</v>
      </c>
      <c r="B34" s="361" t="s">
        <v>2687</v>
      </c>
      <c r="C34" s="361" t="s">
        <v>459</v>
      </c>
      <c r="D34" s="361" t="s">
        <v>212</v>
      </c>
      <c r="E34" s="361" t="s">
        <v>211</v>
      </c>
      <c r="F34" s="362">
        <v>0</v>
      </c>
      <c r="G34" s="363">
        <v>5.2E-7</v>
      </c>
      <c r="H34" s="361" t="s">
        <v>2688</v>
      </c>
    </row>
    <row r="35" spans="1:8" ht="15.75" thickBot="1" x14ac:dyDescent="0.3">
      <c r="A35" s="361" t="s">
        <v>2689</v>
      </c>
      <c r="B35" s="361" t="s">
        <v>2687</v>
      </c>
      <c r="C35" s="361" t="s">
        <v>459</v>
      </c>
      <c r="D35" s="361" t="s">
        <v>212</v>
      </c>
      <c r="E35" s="361" t="s">
        <v>211</v>
      </c>
      <c r="F35" s="362">
        <v>0</v>
      </c>
      <c r="G35" s="363">
        <v>2.9999999999999999E-7</v>
      </c>
      <c r="H35" s="361" t="s">
        <v>2688</v>
      </c>
    </row>
    <row r="36" spans="1:8" ht="15.75" thickBot="1" x14ac:dyDescent="0.3">
      <c r="A36" s="361" t="s">
        <v>2699</v>
      </c>
      <c r="B36" s="361" t="s">
        <v>2687</v>
      </c>
      <c r="C36" s="361" t="s">
        <v>459</v>
      </c>
      <c r="D36" s="361" t="s">
        <v>212</v>
      </c>
      <c r="E36" s="361" t="s">
        <v>211</v>
      </c>
      <c r="F36" s="362">
        <v>0</v>
      </c>
      <c r="G36" s="363">
        <v>5.1500000000000005E-7</v>
      </c>
      <c r="H36" s="361" t="s">
        <v>2688</v>
      </c>
    </row>
    <row r="37" spans="1:8" ht="15.75" thickBot="1" x14ac:dyDescent="0.3">
      <c r="A37" s="361" t="s">
        <v>2690</v>
      </c>
      <c r="B37" s="361" t="s">
        <v>2687</v>
      </c>
      <c r="C37" s="361" t="s">
        <v>459</v>
      </c>
      <c r="D37" s="361" t="s">
        <v>212</v>
      </c>
      <c r="E37" s="361" t="s">
        <v>211</v>
      </c>
      <c r="F37" s="362">
        <v>0</v>
      </c>
      <c r="G37" s="363">
        <v>9.2399999999999996E-7</v>
      </c>
      <c r="H37" s="361" t="s">
        <v>2688</v>
      </c>
    </row>
    <row r="38" spans="1:8" ht="15.75" thickBot="1" x14ac:dyDescent="0.3">
      <c r="A38" s="361" t="s">
        <v>2696</v>
      </c>
      <c r="B38" s="361" t="s">
        <v>2687</v>
      </c>
      <c r="C38" s="361" t="s">
        <v>459</v>
      </c>
      <c r="D38" s="361" t="s">
        <v>212</v>
      </c>
      <c r="E38" s="361" t="s">
        <v>211</v>
      </c>
      <c r="F38" s="362">
        <v>0</v>
      </c>
      <c r="G38" s="363">
        <v>5.8000000000000004E-6</v>
      </c>
      <c r="H38" s="361" t="s">
        <v>2688</v>
      </c>
    </row>
    <row r="39" spans="1:8" ht="15.75" thickBot="1" x14ac:dyDescent="0.3">
      <c r="A39" s="361" t="s">
        <v>2691</v>
      </c>
      <c r="B39" s="361" t="s">
        <v>2687</v>
      </c>
      <c r="C39" s="361" t="s">
        <v>459</v>
      </c>
      <c r="D39" s="361" t="s">
        <v>212</v>
      </c>
      <c r="E39" s="361" t="s">
        <v>211</v>
      </c>
      <c r="F39" s="362">
        <v>0</v>
      </c>
      <c r="G39" s="363">
        <v>1.86E-6</v>
      </c>
      <c r="H39" s="361" t="s">
        <v>2688</v>
      </c>
    </row>
    <row r="40" spans="1:8" ht="15.75" thickBot="1" x14ac:dyDescent="0.3">
      <c r="A40" s="361" t="s">
        <v>2692</v>
      </c>
      <c r="B40" s="361" t="s">
        <v>2687</v>
      </c>
      <c r="C40" s="361" t="s">
        <v>459</v>
      </c>
      <c r="D40" s="361" t="s">
        <v>212</v>
      </c>
      <c r="E40" s="361" t="s">
        <v>211</v>
      </c>
      <c r="F40" s="362">
        <v>0</v>
      </c>
      <c r="G40" s="363">
        <v>9.9999999999999995E-7</v>
      </c>
      <c r="H40" s="361" t="s">
        <v>2688</v>
      </c>
    </row>
    <row r="41" spans="1:8" ht="15.75" thickBot="1" x14ac:dyDescent="0.3">
      <c r="A41" s="361" t="s">
        <v>2693</v>
      </c>
      <c r="B41" s="361" t="s">
        <v>2687</v>
      </c>
      <c r="C41" s="361" t="s">
        <v>459</v>
      </c>
      <c r="D41" s="361" t="s">
        <v>212</v>
      </c>
      <c r="E41" s="361" t="s">
        <v>211</v>
      </c>
      <c r="F41" s="362">
        <v>0</v>
      </c>
      <c r="G41" s="363">
        <v>1.7999999999999999E-6</v>
      </c>
      <c r="H41" s="361" t="s">
        <v>2688</v>
      </c>
    </row>
    <row r="42" spans="1:8" ht="15.75" thickBot="1" x14ac:dyDescent="0.3">
      <c r="A42" s="361" t="s">
        <v>2694</v>
      </c>
      <c r="B42" s="361" t="s">
        <v>2687</v>
      </c>
      <c r="C42" s="361" t="s">
        <v>459</v>
      </c>
      <c r="D42" s="361" t="s">
        <v>212</v>
      </c>
      <c r="E42" s="361" t="s">
        <v>211</v>
      </c>
      <c r="F42" s="362">
        <v>0</v>
      </c>
      <c r="G42" s="363">
        <v>1.7999999999999999E-6</v>
      </c>
      <c r="H42" s="361" t="s">
        <v>2688</v>
      </c>
    </row>
    <row r="43" spans="1:8" ht="15.75" thickBot="1" x14ac:dyDescent="0.3">
      <c r="A43" s="361" t="s">
        <v>2695</v>
      </c>
      <c r="B43" s="361" t="s">
        <v>2687</v>
      </c>
      <c r="C43" s="361" t="s">
        <v>459</v>
      </c>
      <c r="D43" s="361" t="s">
        <v>212</v>
      </c>
      <c r="E43" s="361" t="s">
        <v>211</v>
      </c>
      <c r="F43" s="362">
        <v>0</v>
      </c>
      <c r="G43" s="363">
        <v>1.48E-6</v>
      </c>
      <c r="H43" s="361" t="s">
        <v>2688</v>
      </c>
    </row>
    <row r="44" spans="1:8" ht="15.75" thickBot="1" x14ac:dyDescent="0.3">
      <c r="A44" s="361" t="s">
        <v>265</v>
      </c>
      <c r="B44" s="361" t="s">
        <v>2687</v>
      </c>
      <c r="C44" s="361" t="s">
        <v>459</v>
      </c>
      <c r="D44" s="361" t="s">
        <v>212</v>
      </c>
      <c r="E44" s="361" t="s">
        <v>211</v>
      </c>
      <c r="F44" s="362">
        <v>0</v>
      </c>
      <c r="G44" s="363">
        <v>3.5700000000000001E-6</v>
      </c>
      <c r="H44" s="361" t="s">
        <v>2688</v>
      </c>
    </row>
    <row r="45" spans="1:8" ht="15.75" thickBot="1" x14ac:dyDescent="0.3">
      <c r="A45" s="361" t="s">
        <v>2696</v>
      </c>
      <c r="B45" s="361" t="s">
        <v>2697</v>
      </c>
      <c r="C45" s="361" t="s">
        <v>459</v>
      </c>
      <c r="D45" s="361" t="s">
        <v>212</v>
      </c>
      <c r="E45" s="361" t="s">
        <v>211</v>
      </c>
      <c r="F45" s="362">
        <v>0</v>
      </c>
      <c r="G45" s="363">
        <v>6E-9</v>
      </c>
      <c r="H45" s="361" t="s">
        <v>2688</v>
      </c>
    </row>
    <row r="46" spans="1:8" ht="15.75" thickBot="1" x14ac:dyDescent="0.3">
      <c r="A46" s="361" t="s">
        <v>2690</v>
      </c>
      <c r="B46" s="361" t="s">
        <v>2697</v>
      </c>
      <c r="C46" s="361" t="s">
        <v>459</v>
      </c>
      <c r="D46" s="361" t="s">
        <v>212</v>
      </c>
      <c r="E46" s="361" t="s">
        <v>211</v>
      </c>
      <c r="F46" s="362">
        <v>0</v>
      </c>
      <c r="G46" s="363">
        <v>6E-9</v>
      </c>
      <c r="H46" s="361" t="s">
        <v>2688</v>
      </c>
    </row>
    <row r="47" spans="1:8" ht="15.75" thickBot="1" x14ac:dyDescent="0.3">
      <c r="A47" s="361" t="s">
        <v>265</v>
      </c>
      <c r="B47" s="361" t="s">
        <v>2697</v>
      </c>
      <c r="C47" s="361" t="s">
        <v>459</v>
      </c>
      <c r="D47" s="361" t="s">
        <v>212</v>
      </c>
      <c r="E47" s="361" t="s">
        <v>211</v>
      </c>
      <c r="F47" s="362">
        <v>0</v>
      </c>
      <c r="G47" s="363">
        <v>3.5700000000000001E-10</v>
      </c>
      <c r="H47" s="361" t="s">
        <v>2688</v>
      </c>
    </row>
    <row r="48" spans="1:8" ht="15.75" thickBot="1" x14ac:dyDescent="0.3">
      <c r="A48" s="361" t="s">
        <v>2695</v>
      </c>
      <c r="B48" s="361" t="s">
        <v>2697</v>
      </c>
      <c r="C48" s="361" t="s">
        <v>459</v>
      </c>
      <c r="D48" s="361" t="s">
        <v>212</v>
      </c>
      <c r="E48" s="361" t="s">
        <v>211</v>
      </c>
      <c r="F48" s="362">
        <v>0</v>
      </c>
      <c r="G48" s="363">
        <v>1.48E-6</v>
      </c>
      <c r="H48" s="361" t="s">
        <v>2688</v>
      </c>
    </row>
    <row r="49" spans="1:8" ht="15.75" thickBot="1" x14ac:dyDescent="0.3">
      <c r="A49" s="361" t="s">
        <v>2689</v>
      </c>
      <c r="B49" s="361" t="s">
        <v>2697</v>
      </c>
      <c r="C49" s="361" t="s">
        <v>459</v>
      </c>
      <c r="D49" s="361" t="s">
        <v>212</v>
      </c>
      <c r="E49" s="361" t="s">
        <v>211</v>
      </c>
      <c r="F49" s="362">
        <v>0</v>
      </c>
      <c r="G49" s="363">
        <v>6E-9</v>
      </c>
      <c r="H49" s="361" t="s">
        <v>2688</v>
      </c>
    </row>
    <row r="50" spans="1:8" ht="15.75" thickBot="1" x14ac:dyDescent="0.3">
      <c r="A50" s="361" t="s">
        <v>264</v>
      </c>
      <c r="B50" s="361" t="s">
        <v>2698</v>
      </c>
      <c r="C50" s="361" t="s">
        <v>459</v>
      </c>
      <c r="D50" s="361" t="s">
        <v>212</v>
      </c>
      <c r="E50" s="361" t="s">
        <v>211</v>
      </c>
      <c r="F50" s="362">
        <v>0</v>
      </c>
      <c r="G50" s="363">
        <v>5.1500000000000005E-7</v>
      </c>
      <c r="H50" s="361" t="s">
        <v>2688</v>
      </c>
    </row>
    <row r="51" spans="1:8" ht="15.75" thickBot="1" x14ac:dyDescent="0.3">
      <c r="A51" s="361" t="s">
        <v>2699</v>
      </c>
      <c r="B51" s="361" t="s">
        <v>2698</v>
      </c>
      <c r="C51" s="361" t="s">
        <v>459</v>
      </c>
      <c r="D51" s="361" t="s">
        <v>212</v>
      </c>
      <c r="E51" s="361" t="s">
        <v>211</v>
      </c>
      <c r="F51" s="362">
        <v>0</v>
      </c>
      <c r="G51" s="363">
        <v>5.1500000000000005E-7</v>
      </c>
      <c r="H51" s="361" t="s">
        <v>2688</v>
      </c>
    </row>
    <row r="52" spans="1:8" ht="15.75" thickBot="1" x14ac:dyDescent="0.3">
      <c r="A52" s="361" t="s">
        <v>2690</v>
      </c>
      <c r="B52" s="361" t="s">
        <v>2698</v>
      </c>
      <c r="C52" s="361" t="s">
        <v>459</v>
      </c>
      <c r="D52" s="361" t="s">
        <v>212</v>
      </c>
      <c r="E52" s="361" t="s">
        <v>211</v>
      </c>
      <c r="F52" s="362">
        <v>0</v>
      </c>
      <c r="G52" s="363">
        <v>9.2399999999999996E-7</v>
      </c>
      <c r="H52" s="361" t="s">
        <v>2688</v>
      </c>
    </row>
    <row r="53" spans="1:8" ht="15.75" thickBot="1" x14ac:dyDescent="0.3">
      <c r="A53" s="361" t="s">
        <v>2691</v>
      </c>
      <c r="B53" s="361" t="s">
        <v>2698</v>
      </c>
      <c r="C53" s="361" t="s">
        <v>459</v>
      </c>
      <c r="D53" s="361" t="s">
        <v>212</v>
      </c>
      <c r="E53" s="361" t="s">
        <v>211</v>
      </c>
      <c r="F53" s="362">
        <v>0</v>
      </c>
      <c r="G53" s="363">
        <v>1.86E-6</v>
      </c>
      <c r="H53" s="361" t="s">
        <v>2688</v>
      </c>
    </row>
    <row r="54" spans="1:8" ht="15.75" thickBot="1" x14ac:dyDescent="0.3">
      <c r="A54" s="361" t="s">
        <v>2692</v>
      </c>
      <c r="B54" s="361" t="s">
        <v>2698</v>
      </c>
      <c r="C54" s="361" t="s">
        <v>459</v>
      </c>
      <c r="D54" s="361" t="s">
        <v>212</v>
      </c>
      <c r="E54" s="361" t="s">
        <v>211</v>
      </c>
      <c r="F54" s="362">
        <v>0</v>
      </c>
      <c r="G54" s="363">
        <v>9.9999999999999995E-7</v>
      </c>
      <c r="H54" s="361" t="s">
        <v>2688</v>
      </c>
    </row>
    <row r="55" spans="1:8" ht="15.75" thickBot="1" x14ac:dyDescent="0.3">
      <c r="A55" s="361" t="s">
        <v>2693</v>
      </c>
      <c r="B55" s="361" t="s">
        <v>2698</v>
      </c>
      <c r="C55" s="361" t="s">
        <v>459</v>
      </c>
      <c r="D55" s="361" t="s">
        <v>212</v>
      </c>
      <c r="E55" s="361" t="s">
        <v>211</v>
      </c>
      <c r="F55" s="362">
        <v>0</v>
      </c>
      <c r="G55" s="363">
        <v>1.7999999999999999E-6</v>
      </c>
      <c r="H55" s="361" t="s">
        <v>2688</v>
      </c>
    </row>
    <row r="56" spans="1:8" ht="15.75" thickBot="1" x14ac:dyDescent="0.3">
      <c r="A56" s="361" t="s">
        <v>2694</v>
      </c>
      <c r="B56" s="361" t="s">
        <v>2698</v>
      </c>
      <c r="C56" s="361" t="s">
        <v>459</v>
      </c>
      <c r="D56" s="361" t="s">
        <v>212</v>
      </c>
      <c r="E56" s="361" t="s">
        <v>211</v>
      </c>
      <c r="F56" s="362">
        <v>0</v>
      </c>
      <c r="G56" s="363">
        <v>1.7999999999999999E-6</v>
      </c>
      <c r="H56" s="361" t="s">
        <v>2688</v>
      </c>
    </row>
    <row r="57" spans="1:8" ht="15.75" thickBot="1" x14ac:dyDescent="0.3">
      <c r="A57" s="361" t="s">
        <v>2689</v>
      </c>
      <c r="B57" s="361" t="s">
        <v>2698</v>
      </c>
      <c r="C57" s="361" t="s">
        <v>459</v>
      </c>
      <c r="D57" s="361" t="s">
        <v>212</v>
      </c>
      <c r="E57" s="361" t="s">
        <v>211</v>
      </c>
      <c r="F57" s="362">
        <v>0</v>
      </c>
      <c r="G57" s="363">
        <v>2.9999999999999999E-7</v>
      </c>
      <c r="H57" s="361" t="s">
        <v>2688</v>
      </c>
    </row>
    <row r="58" spans="1:8" ht="15.75" thickBot="1" x14ac:dyDescent="0.3">
      <c r="A58" s="361" t="s">
        <v>264</v>
      </c>
      <c r="B58" s="361" t="s">
        <v>2687</v>
      </c>
      <c r="C58" s="361" t="s">
        <v>459</v>
      </c>
      <c r="D58" s="361" t="s">
        <v>211</v>
      </c>
      <c r="E58" s="361" t="s">
        <v>212</v>
      </c>
      <c r="F58" s="362">
        <v>0</v>
      </c>
      <c r="G58" s="363">
        <v>4.58E-7</v>
      </c>
      <c r="H58" s="361" t="s">
        <v>2688</v>
      </c>
    </row>
    <row r="59" spans="1:8" ht="15.75" thickBot="1" x14ac:dyDescent="0.3">
      <c r="A59" s="361" t="s">
        <v>2689</v>
      </c>
      <c r="B59" s="361" t="s">
        <v>2687</v>
      </c>
      <c r="C59" s="361" t="s">
        <v>459</v>
      </c>
      <c r="D59" s="361" t="s">
        <v>211</v>
      </c>
      <c r="E59" s="361" t="s">
        <v>212</v>
      </c>
      <c r="F59" s="362">
        <v>0</v>
      </c>
      <c r="G59" s="363">
        <v>1.3E-6</v>
      </c>
      <c r="H59" s="361" t="s">
        <v>2688</v>
      </c>
    </row>
    <row r="60" spans="1:8" ht="15.75" thickBot="1" x14ac:dyDescent="0.3">
      <c r="A60" s="361" t="s">
        <v>2692</v>
      </c>
      <c r="B60" s="361" t="s">
        <v>2687</v>
      </c>
      <c r="C60" s="361" t="s">
        <v>459</v>
      </c>
      <c r="D60" s="361" t="s">
        <v>211</v>
      </c>
      <c r="E60" s="361" t="s">
        <v>212</v>
      </c>
      <c r="F60" s="362">
        <v>0</v>
      </c>
      <c r="G60" s="363">
        <v>3.8500000000000001E-8</v>
      </c>
      <c r="H60" s="361" t="s">
        <v>2688</v>
      </c>
    </row>
    <row r="61" spans="1:8" ht="15.75" thickBot="1" x14ac:dyDescent="0.3">
      <c r="A61" s="361" t="s">
        <v>2693</v>
      </c>
      <c r="B61" s="361" t="s">
        <v>2687</v>
      </c>
      <c r="C61" s="361" t="s">
        <v>459</v>
      </c>
      <c r="D61" s="361" t="s">
        <v>211</v>
      </c>
      <c r="E61" s="361" t="s">
        <v>212</v>
      </c>
      <c r="F61" s="362">
        <v>0</v>
      </c>
      <c r="G61" s="363">
        <v>1.7999999999999999E-6</v>
      </c>
      <c r="H61" s="361" t="s">
        <v>2688</v>
      </c>
    </row>
    <row r="62" spans="1:8" ht="15.75" thickBot="1" x14ac:dyDescent="0.3">
      <c r="A62" s="361" t="s">
        <v>2694</v>
      </c>
      <c r="B62" s="361" t="s">
        <v>2687</v>
      </c>
      <c r="C62" s="361" t="s">
        <v>459</v>
      </c>
      <c r="D62" s="361" t="s">
        <v>211</v>
      </c>
      <c r="E62" s="361" t="s">
        <v>212</v>
      </c>
      <c r="F62" s="362">
        <v>0</v>
      </c>
      <c r="G62" s="363">
        <v>1.7999999999999999E-6</v>
      </c>
      <c r="H62" s="361" t="s">
        <v>2688</v>
      </c>
    </row>
    <row r="63" spans="1:8" ht="15.75" thickBot="1" x14ac:dyDescent="0.3">
      <c r="A63" s="361" t="s">
        <v>264</v>
      </c>
      <c r="B63" s="361" t="s">
        <v>2698</v>
      </c>
      <c r="C63" s="361" t="s">
        <v>459</v>
      </c>
      <c r="D63" s="361" t="s">
        <v>211</v>
      </c>
      <c r="E63" s="361" t="s">
        <v>212</v>
      </c>
      <c r="F63" s="362">
        <v>0</v>
      </c>
      <c r="G63" s="363">
        <v>3.8500000000000001E-10</v>
      </c>
      <c r="H63" s="361" t="s">
        <v>2688</v>
      </c>
    </row>
    <row r="64" spans="1:8" ht="15.75" thickBot="1" x14ac:dyDescent="0.3">
      <c r="A64" s="361" t="s">
        <v>2690</v>
      </c>
      <c r="B64" s="361" t="s">
        <v>2698</v>
      </c>
      <c r="C64" s="361" t="s">
        <v>459</v>
      </c>
      <c r="D64" s="361" t="s">
        <v>211</v>
      </c>
      <c r="E64" s="361" t="s">
        <v>212</v>
      </c>
      <c r="F64" s="362">
        <v>0</v>
      </c>
      <c r="G64" s="363">
        <v>9.1500000000000003E-7</v>
      </c>
      <c r="H64" s="361" t="s">
        <v>2688</v>
      </c>
    </row>
    <row r="65" spans="1:8" ht="15.75" thickBot="1" x14ac:dyDescent="0.3">
      <c r="A65" s="361" t="s">
        <v>2690</v>
      </c>
      <c r="B65" s="361" t="s">
        <v>2687</v>
      </c>
      <c r="C65" s="361" t="s">
        <v>459</v>
      </c>
      <c r="D65" s="361" t="s">
        <v>211</v>
      </c>
      <c r="E65" s="361" t="s">
        <v>212</v>
      </c>
      <c r="F65" s="362">
        <v>0</v>
      </c>
      <c r="G65" s="363">
        <v>9.1500000000000003E-7</v>
      </c>
      <c r="H65" s="361" t="s">
        <v>2688</v>
      </c>
    </row>
    <row r="66" spans="1:8" ht="15.75" thickBot="1" x14ac:dyDescent="0.3">
      <c r="A66" s="361" t="s">
        <v>2699</v>
      </c>
      <c r="B66" s="361" t="s">
        <v>2687</v>
      </c>
      <c r="C66" s="361" t="s">
        <v>459</v>
      </c>
      <c r="D66" s="361" t="s">
        <v>211</v>
      </c>
      <c r="E66" s="361" t="s">
        <v>212</v>
      </c>
      <c r="F66" s="362">
        <v>0</v>
      </c>
      <c r="G66" s="363">
        <v>4.9999999999999998E-7</v>
      </c>
      <c r="H66" s="361" t="s">
        <v>2688</v>
      </c>
    </row>
    <row r="67" spans="1:8" ht="15.75" thickBot="1" x14ac:dyDescent="0.3">
      <c r="A67" s="361" t="s">
        <v>264</v>
      </c>
      <c r="B67" s="361" t="s">
        <v>2687</v>
      </c>
      <c r="C67" s="361" t="s">
        <v>460</v>
      </c>
      <c r="D67" s="361" t="s">
        <v>211</v>
      </c>
      <c r="E67" s="361" t="s">
        <v>212</v>
      </c>
      <c r="F67" s="362">
        <v>0</v>
      </c>
      <c r="G67" s="363">
        <v>2.0800000000000001E-7</v>
      </c>
      <c r="H67" s="361" t="s">
        <v>2688</v>
      </c>
    </row>
    <row r="68" spans="1:8" ht="15.75" thickBot="1" x14ac:dyDescent="0.3">
      <c r="A68" s="361" t="s">
        <v>2689</v>
      </c>
      <c r="B68" s="361" t="s">
        <v>2687</v>
      </c>
      <c r="C68" s="361" t="s">
        <v>460</v>
      </c>
      <c r="D68" s="361" t="s">
        <v>211</v>
      </c>
      <c r="E68" s="361" t="s">
        <v>212</v>
      </c>
      <c r="F68" s="362">
        <v>0</v>
      </c>
      <c r="G68" s="363">
        <v>4.0899999999999998E-6</v>
      </c>
      <c r="H68" s="361" t="s">
        <v>2688</v>
      </c>
    </row>
    <row r="69" spans="1:8" ht="15.75" thickBot="1" x14ac:dyDescent="0.3">
      <c r="A69" s="361" t="s">
        <v>2690</v>
      </c>
      <c r="B69" s="361" t="s">
        <v>2687</v>
      </c>
      <c r="C69" s="361" t="s">
        <v>460</v>
      </c>
      <c r="D69" s="361" t="s">
        <v>211</v>
      </c>
      <c r="E69" s="361" t="s">
        <v>212</v>
      </c>
      <c r="F69" s="362">
        <v>0</v>
      </c>
      <c r="G69" s="363">
        <v>1.39E-6</v>
      </c>
      <c r="H69" s="361" t="s">
        <v>2688</v>
      </c>
    </row>
    <row r="70" spans="1:8" ht="15.75" thickBot="1" x14ac:dyDescent="0.3">
      <c r="A70" s="361" t="s">
        <v>2692</v>
      </c>
      <c r="B70" s="361" t="s">
        <v>2687</v>
      </c>
      <c r="C70" s="361" t="s">
        <v>460</v>
      </c>
      <c r="D70" s="361" t="s">
        <v>211</v>
      </c>
      <c r="E70" s="361" t="s">
        <v>212</v>
      </c>
      <c r="F70" s="362">
        <v>0</v>
      </c>
      <c r="G70" s="363">
        <v>3.8500000000000002E-7</v>
      </c>
      <c r="H70" s="361" t="s">
        <v>2688</v>
      </c>
    </row>
    <row r="71" spans="1:8" ht="15.75" thickBot="1" x14ac:dyDescent="0.3">
      <c r="A71" s="361" t="s">
        <v>2693</v>
      </c>
      <c r="B71" s="361" t="s">
        <v>2687</v>
      </c>
      <c r="C71" s="361" t="s">
        <v>460</v>
      </c>
      <c r="D71" s="361" t="s">
        <v>211</v>
      </c>
      <c r="E71" s="361" t="s">
        <v>212</v>
      </c>
      <c r="F71" s="362">
        <v>0</v>
      </c>
      <c r="G71" s="363">
        <v>2.0999999999999999E-5</v>
      </c>
      <c r="H71" s="361" t="s">
        <v>2688</v>
      </c>
    </row>
    <row r="72" spans="1:8" ht="15.75" thickBot="1" x14ac:dyDescent="0.3">
      <c r="A72" s="361" t="s">
        <v>2694</v>
      </c>
      <c r="B72" s="361" t="s">
        <v>2687</v>
      </c>
      <c r="C72" s="361" t="s">
        <v>460</v>
      </c>
      <c r="D72" s="361" t="s">
        <v>211</v>
      </c>
      <c r="E72" s="361" t="s">
        <v>212</v>
      </c>
      <c r="F72" s="362">
        <v>0</v>
      </c>
      <c r="G72" s="363">
        <v>2.0999999999999999E-5</v>
      </c>
      <c r="H72" s="361" t="s">
        <v>2688</v>
      </c>
    </row>
    <row r="73" spans="1:8" ht="15.75" thickBot="1" x14ac:dyDescent="0.3">
      <c r="A73" s="361" t="s">
        <v>264</v>
      </c>
      <c r="B73" s="361" t="s">
        <v>2698</v>
      </c>
      <c r="C73" s="361" t="s">
        <v>460</v>
      </c>
      <c r="D73" s="361" t="s">
        <v>211</v>
      </c>
      <c r="E73" s="361" t="s">
        <v>212</v>
      </c>
      <c r="F73" s="362">
        <v>0</v>
      </c>
      <c r="G73" s="363">
        <v>7.3400000000000005E-10</v>
      </c>
      <c r="H73" s="361" t="s">
        <v>2688</v>
      </c>
    </row>
    <row r="74" spans="1:8" ht="15.75" thickBot="1" x14ac:dyDescent="0.3">
      <c r="A74" s="361" t="s">
        <v>2690</v>
      </c>
      <c r="B74" s="361" t="s">
        <v>2698</v>
      </c>
      <c r="C74" s="361" t="s">
        <v>460</v>
      </c>
      <c r="D74" s="361" t="s">
        <v>211</v>
      </c>
      <c r="E74" s="361" t="s">
        <v>212</v>
      </c>
      <c r="F74" s="362">
        <v>0</v>
      </c>
      <c r="G74" s="363">
        <v>1.3699999999999999E-5</v>
      </c>
      <c r="H74" s="361" t="s">
        <v>2688</v>
      </c>
    </row>
    <row r="75" spans="1:8" ht="15.75" thickBot="1" x14ac:dyDescent="0.3">
      <c r="A75" s="361" t="s">
        <v>2699</v>
      </c>
      <c r="B75" s="361" t="s">
        <v>2687</v>
      </c>
      <c r="C75" s="361" t="s">
        <v>460</v>
      </c>
      <c r="D75" s="361" t="s">
        <v>211</v>
      </c>
      <c r="E75" s="361" t="s">
        <v>212</v>
      </c>
      <c r="F75" s="362">
        <v>0</v>
      </c>
      <c r="G75" s="363">
        <v>1.9999999999999999E-7</v>
      </c>
      <c r="H75" s="361" t="s">
        <v>2688</v>
      </c>
    </row>
    <row r="76" spans="1:8" ht="15.75" thickBot="1" x14ac:dyDescent="0.3">
      <c r="A76" s="361" t="s">
        <v>2690</v>
      </c>
      <c r="B76" s="361" t="s">
        <v>2697</v>
      </c>
      <c r="C76" s="361" t="s">
        <v>460</v>
      </c>
      <c r="D76" s="361" t="s">
        <v>212</v>
      </c>
      <c r="E76" s="361" t="s">
        <v>211</v>
      </c>
      <c r="F76" s="362">
        <v>0</v>
      </c>
      <c r="G76" s="363">
        <v>8.0000000000000002E-8</v>
      </c>
      <c r="H76" s="361" t="s">
        <v>2688</v>
      </c>
    </row>
    <row r="77" spans="1:8" ht="15.75" thickBot="1" x14ac:dyDescent="0.3">
      <c r="A77" s="361" t="s">
        <v>2689</v>
      </c>
      <c r="B77" s="361" t="s">
        <v>2697</v>
      </c>
      <c r="C77" s="361" t="s">
        <v>460</v>
      </c>
      <c r="D77" s="361" t="s">
        <v>212</v>
      </c>
      <c r="E77" s="361" t="s">
        <v>211</v>
      </c>
      <c r="F77" s="362">
        <v>0</v>
      </c>
      <c r="G77" s="363">
        <v>8.0000000000000002E-8</v>
      </c>
      <c r="H77" s="361" t="s">
        <v>2688</v>
      </c>
    </row>
    <row r="78" spans="1:8" ht="15.75" thickBot="1" x14ac:dyDescent="0.3">
      <c r="A78" s="361" t="s">
        <v>2696</v>
      </c>
      <c r="B78" s="361" t="s">
        <v>2697</v>
      </c>
      <c r="C78" s="361" t="s">
        <v>460</v>
      </c>
      <c r="D78" s="361" t="s">
        <v>212</v>
      </c>
      <c r="E78" s="361" t="s">
        <v>211</v>
      </c>
      <c r="F78" s="362">
        <v>0</v>
      </c>
      <c r="G78" s="363">
        <v>8.0000000000000002E-8</v>
      </c>
      <c r="H78" s="361" t="s">
        <v>2688</v>
      </c>
    </row>
    <row r="79" spans="1:8" ht="15.75" thickBot="1" x14ac:dyDescent="0.3">
      <c r="A79" s="361" t="s">
        <v>264</v>
      </c>
      <c r="B79" s="361" t="s">
        <v>2687</v>
      </c>
      <c r="C79" s="361" t="s">
        <v>474</v>
      </c>
      <c r="D79" s="361" t="s">
        <v>212</v>
      </c>
      <c r="E79" s="361" t="s">
        <v>211</v>
      </c>
      <c r="F79" s="362">
        <v>0</v>
      </c>
      <c r="G79" s="363">
        <v>3.9999999999999998E-7</v>
      </c>
      <c r="H79" s="361" t="s">
        <v>2688</v>
      </c>
    </row>
    <row r="80" spans="1:8" ht="15.75" thickBot="1" x14ac:dyDescent="0.3">
      <c r="A80" s="361" t="s">
        <v>2689</v>
      </c>
      <c r="B80" s="361" t="s">
        <v>2687</v>
      </c>
      <c r="C80" s="361" t="s">
        <v>474</v>
      </c>
      <c r="D80" s="361" t="s">
        <v>212</v>
      </c>
      <c r="E80" s="361" t="s">
        <v>211</v>
      </c>
      <c r="F80" s="362">
        <v>0</v>
      </c>
      <c r="G80" s="363">
        <v>3.0000000000000001E-6</v>
      </c>
      <c r="H80" s="361" t="s">
        <v>2688</v>
      </c>
    </row>
    <row r="81" spans="1:8" ht="15.75" thickBot="1" x14ac:dyDescent="0.3">
      <c r="A81" s="361" t="s">
        <v>2699</v>
      </c>
      <c r="B81" s="361" t="s">
        <v>2687</v>
      </c>
      <c r="C81" s="361" t="s">
        <v>474</v>
      </c>
      <c r="D81" s="361" t="s">
        <v>212</v>
      </c>
      <c r="E81" s="361" t="s">
        <v>211</v>
      </c>
      <c r="F81" s="362">
        <v>0</v>
      </c>
      <c r="G81" s="363">
        <v>3.9799999999999999E-7</v>
      </c>
      <c r="H81" s="361" t="s">
        <v>2688</v>
      </c>
    </row>
    <row r="82" spans="1:8" ht="15.75" thickBot="1" x14ac:dyDescent="0.3">
      <c r="A82" s="361" t="s">
        <v>2690</v>
      </c>
      <c r="B82" s="361" t="s">
        <v>2687</v>
      </c>
      <c r="C82" s="361" t="s">
        <v>474</v>
      </c>
      <c r="D82" s="361" t="s">
        <v>212</v>
      </c>
      <c r="E82" s="361" t="s">
        <v>211</v>
      </c>
      <c r="F82" s="362">
        <v>0</v>
      </c>
      <c r="G82" s="363">
        <v>1.5E-5</v>
      </c>
      <c r="H82" s="361" t="s">
        <v>2688</v>
      </c>
    </row>
    <row r="83" spans="1:8" ht="15.75" thickBot="1" x14ac:dyDescent="0.3">
      <c r="A83" s="361" t="s">
        <v>2696</v>
      </c>
      <c r="B83" s="361" t="s">
        <v>2687</v>
      </c>
      <c r="C83" s="361" t="s">
        <v>474</v>
      </c>
      <c r="D83" s="361" t="s">
        <v>212</v>
      </c>
      <c r="E83" s="361" t="s">
        <v>211</v>
      </c>
      <c r="F83" s="362">
        <v>0</v>
      </c>
      <c r="G83" s="363">
        <v>4.9299999999999997E-2</v>
      </c>
      <c r="H83" s="361" t="s">
        <v>2688</v>
      </c>
    </row>
    <row r="84" spans="1:8" ht="15.75" thickBot="1" x14ac:dyDescent="0.3">
      <c r="A84" s="361" t="s">
        <v>2691</v>
      </c>
      <c r="B84" s="361" t="s">
        <v>2687</v>
      </c>
      <c r="C84" s="361" t="s">
        <v>474</v>
      </c>
      <c r="D84" s="361" t="s">
        <v>212</v>
      </c>
      <c r="E84" s="361" t="s">
        <v>211</v>
      </c>
      <c r="F84" s="362">
        <v>0</v>
      </c>
      <c r="G84" s="363">
        <v>1.6799999999999998E-5</v>
      </c>
      <c r="H84" s="361" t="s">
        <v>2688</v>
      </c>
    </row>
    <row r="85" spans="1:8" ht="15.75" thickBot="1" x14ac:dyDescent="0.3">
      <c r="A85" s="361" t="s">
        <v>2692</v>
      </c>
      <c r="B85" s="361" t="s">
        <v>2687</v>
      </c>
      <c r="C85" s="361" t="s">
        <v>474</v>
      </c>
      <c r="D85" s="361" t="s">
        <v>212</v>
      </c>
      <c r="E85" s="361" t="s">
        <v>211</v>
      </c>
      <c r="F85" s="362">
        <v>0</v>
      </c>
      <c r="G85" s="363">
        <v>1.0000000000000001E-5</v>
      </c>
      <c r="H85" s="361" t="s">
        <v>2688</v>
      </c>
    </row>
    <row r="86" spans="1:8" ht="15.75" thickBot="1" x14ac:dyDescent="0.3">
      <c r="A86" s="361" t="s">
        <v>2693</v>
      </c>
      <c r="B86" s="361" t="s">
        <v>2687</v>
      </c>
      <c r="C86" s="361" t="s">
        <v>474</v>
      </c>
      <c r="D86" s="361" t="s">
        <v>212</v>
      </c>
      <c r="E86" s="361" t="s">
        <v>211</v>
      </c>
      <c r="F86" s="362">
        <v>0</v>
      </c>
      <c r="G86" s="363">
        <v>4.6E-6</v>
      </c>
      <c r="H86" s="361" t="s">
        <v>2688</v>
      </c>
    </row>
    <row r="87" spans="1:8" ht="15.75" thickBot="1" x14ac:dyDescent="0.3">
      <c r="A87" s="361" t="s">
        <v>2694</v>
      </c>
      <c r="B87" s="361" t="s">
        <v>2687</v>
      </c>
      <c r="C87" s="361" t="s">
        <v>474</v>
      </c>
      <c r="D87" s="361" t="s">
        <v>212</v>
      </c>
      <c r="E87" s="361" t="s">
        <v>211</v>
      </c>
      <c r="F87" s="362">
        <v>0</v>
      </c>
      <c r="G87" s="363">
        <v>4.6E-6</v>
      </c>
      <c r="H87" s="361" t="s">
        <v>2688</v>
      </c>
    </row>
    <row r="88" spans="1:8" ht="15.75" thickBot="1" x14ac:dyDescent="0.3">
      <c r="A88" s="361" t="s">
        <v>2695</v>
      </c>
      <c r="B88" s="361" t="s">
        <v>2687</v>
      </c>
      <c r="C88" s="361" t="s">
        <v>474</v>
      </c>
      <c r="D88" s="361" t="s">
        <v>212</v>
      </c>
      <c r="E88" s="361" t="s">
        <v>211</v>
      </c>
      <c r="F88" s="362">
        <v>0</v>
      </c>
      <c r="G88" s="363">
        <v>2.41E-5</v>
      </c>
      <c r="H88" s="361" t="s">
        <v>2688</v>
      </c>
    </row>
    <row r="89" spans="1:8" ht="15.75" thickBot="1" x14ac:dyDescent="0.3">
      <c r="A89" s="361" t="s">
        <v>265</v>
      </c>
      <c r="B89" s="361" t="s">
        <v>2687</v>
      </c>
      <c r="C89" s="361" t="s">
        <v>474</v>
      </c>
      <c r="D89" s="361" t="s">
        <v>212</v>
      </c>
      <c r="E89" s="361" t="s">
        <v>211</v>
      </c>
      <c r="F89" s="362">
        <v>0</v>
      </c>
      <c r="G89" s="363">
        <v>2.7800000000000002E-10</v>
      </c>
      <c r="H89" s="361" t="s">
        <v>2688</v>
      </c>
    </row>
    <row r="90" spans="1:8" ht="15.75" thickBot="1" x14ac:dyDescent="0.3">
      <c r="A90" s="361" t="s">
        <v>2696</v>
      </c>
      <c r="B90" s="361" t="s">
        <v>2697</v>
      </c>
      <c r="C90" s="361" t="s">
        <v>474</v>
      </c>
      <c r="D90" s="361" t="s">
        <v>212</v>
      </c>
      <c r="E90" s="361" t="s">
        <v>211</v>
      </c>
      <c r="F90" s="362">
        <v>0</v>
      </c>
      <c r="G90" s="363">
        <v>2.2000000000000001E-7</v>
      </c>
      <c r="H90" s="361" t="s">
        <v>2688</v>
      </c>
    </row>
    <row r="91" spans="1:8" ht="15.75" thickBot="1" x14ac:dyDescent="0.3">
      <c r="A91" s="361" t="s">
        <v>2690</v>
      </c>
      <c r="B91" s="361" t="s">
        <v>2697</v>
      </c>
      <c r="C91" s="361" t="s">
        <v>474</v>
      </c>
      <c r="D91" s="361" t="s">
        <v>212</v>
      </c>
      <c r="E91" s="361" t="s">
        <v>211</v>
      </c>
      <c r="F91" s="362">
        <v>0</v>
      </c>
      <c r="G91" s="363">
        <v>2.2000000000000001E-7</v>
      </c>
      <c r="H91" s="361" t="s">
        <v>2688</v>
      </c>
    </row>
    <row r="92" spans="1:8" ht="15.75" thickBot="1" x14ac:dyDescent="0.3">
      <c r="A92" s="361" t="s">
        <v>265</v>
      </c>
      <c r="B92" s="361" t="s">
        <v>2697</v>
      </c>
      <c r="C92" s="361" t="s">
        <v>474</v>
      </c>
      <c r="D92" s="361" t="s">
        <v>212</v>
      </c>
      <c r="E92" s="361" t="s">
        <v>211</v>
      </c>
      <c r="F92" s="362">
        <v>0</v>
      </c>
      <c r="G92" s="363">
        <v>2.7800000000000002E-10</v>
      </c>
      <c r="H92" s="361" t="s">
        <v>2688</v>
      </c>
    </row>
    <row r="93" spans="1:8" ht="15.75" thickBot="1" x14ac:dyDescent="0.3">
      <c r="A93" s="361" t="s">
        <v>2695</v>
      </c>
      <c r="B93" s="361" t="s">
        <v>2697</v>
      </c>
      <c r="C93" s="361" t="s">
        <v>474</v>
      </c>
      <c r="D93" s="361" t="s">
        <v>212</v>
      </c>
      <c r="E93" s="361" t="s">
        <v>211</v>
      </c>
      <c r="F93" s="362">
        <v>0</v>
      </c>
      <c r="G93" s="363">
        <v>2.41E-5</v>
      </c>
      <c r="H93" s="361" t="s">
        <v>2688</v>
      </c>
    </row>
    <row r="94" spans="1:8" ht="15.75" thickBot="1" x14ac:dyDescent="0.3">
      <c r="A94" s="361" t="s">
        <v>2689</v>
      </c>
      <c r="B94" s="361" t="s">
        <v>2697</v>
      </c>
      <c r="C94" s="361" t="s">
        <v>474</v>
      </c>
      <c r="D94" s="361" t="s">
        <v>212</v>
      </c>
      <c r="E94" s="361" t="s">
        <v>211</v>
      </c>
      <c r="F94" s="362">
        <v>0</v>
      </c>
      <c r="G94" s="363">
        <v>2.2000000000000001E-7</v>
      </c>
      <c r="H94" s="361" t="s">
        <v>2688</v>
      </c>
    </row>
    <row r="95" spans="1:8" ht="15.75" thickBot="1" x14ac:dyDescent="0.3">
      <c r="A95" s="361" t="s">
        <v>264</v>
      </c>
      <c r="B95" s="361" t="s">
        <v>2698</v>
      </c>
      <c r="C95" s="361" t="s">
        <v>474</v>
      </c>
      <c r="D95" s="361" t="s">
        <v>212</v>
      </c>
      <c r="E95" s="361" t="s">
        <v>211</v>
      </c>
      <c r="F95" s="362">
        <v>0</v>
      </c>
      <c r="G95" s="363">
        <v>3.9799999999999999E-7</v>
      </c>
      <c r="H95" s="361" t="s">
        <v>2688</v>
      </c>
    </row>
    <row r="96" spans="1:8" ht="15.75" thickBot="1" x14ac:dyDescent="0.3">
      <c r="A96" s="361" t="s">
        <v>2689</v>
      </c>
      <c r="B96" s="361" t="s">
        <v>2698</v>
      </c>
      <c r="C96" s="361" t="s">
        <v>474</v>
      </c>
      <c r="D96" s="361" t="s">
        <v>212</v>
      </c>
      <c r="E96" s="361" t="s">
        <v>211</v>
      </c>
      <c r="F96" s="362">
        <v>0</v>
      </c>
      <c r="G96" s="363">
        <v>3.0000000000000001E-6</v>
      </c>
      <c r="H96" s="361" t="s">
        <v>2688</v>
      </c>
    </row>
    <row r="97" spans="1:8" ht="15.75" thickBot="1" x14ac:dyDescent="0.3">
      <c r="A97" s="361" t="s">
        <v>2699</v>
      </c>
      <c r="B97" s="361" t="s">
        <v>2698</v>
      </c>
      <c r="C97" s="361" t="s">
        <v>474</v>
      </c>
      <c r="D97" s="361" t="s">
        <v>212</v>
      </c>
      <c r="E97" s="361" t="s">
        <v>211</v>
      </c>
      <c r="F97" s="362">
        <v>0</v>
      </c>
      <c r="G97" s="363">
        <v>3.9799999999999999E-7</v>
      </c>
      <c r="H97" s="361" t="s">
        <v>2688</v>
      </c>
    </row>
    <row r="98" spans="1:8" ht="15.75" thickBot="1" x14ac:dyDescent="0.3">
      <c r="A98" s="361" t="s">
        <v>2690</v>
      </c>
      <c r="B98" s="361" t="s">
        <v>2698</v>
      </c>
      <c r="C98" s="361" t="s">
        <v>474</v>
      </c>
      <c r="D98" s="361" t="s">
        <v>212</v>
      </c>
      <c r="E98" s="361" t="s">
        <v>211</v>
      </c>
      <c r="F98" s="362">
        <v>0</v>
      </c>
      <c r="G98" s="363">
        <v>1.5E-5</v>
      </c>
      <c r="H98" s="361" t="s">
        <v>2688</v>
      </c>
    </row>
    <row r="99" spans="1:8" ht="15.75" thickBot="1" x14ac:dyDescent="0.3">
      <c r="A99" s="361" t="s">
        <v>2691</v>
      </c>
      <c r="B99" s="361" t="s">
        <v>2698</v>
      </c>
      <c r="C99" s="361" t="s">
        <v>474</v>
      </c>
      <c r="D99" s="361" t="s">
        <v>212</v>
      </c>
      <c r="E99" s="361" t="s">
        <v>211</v>
      </c>
      <c r="F99" s="362">
        <v>0</v>
      </c>
      <c r="G99" s="363">
        <v>1.6799999999999998E-5</v>
      </c>
      <c r="H99" s="361" t="s">
        <v>2688</v>
      </c>
    </row>
    <row r="100" spans="1:8" ht="15.75" thickBot="1" x14ac:dyDescent="0.3">
      <c r="A100" s="361" t="s">
        <v>2692</v>
      </c>
      <c r="B100" s="361" t="s">
        <v>2698</v>
      </c>
      <c r="C100" s="361" t="s">
        <v>474</v>
      </c>
      <c r="D100" s="361" t="s">
        <v>212</v>
      </c>
      <c r="E100" s="361" t="s">
        <v>211</v>
      </c>
      <c r="F100" s="362">
        <v>0</v>
      </c>
      <c r="G100" s="363">
        <v>1.0000000000000001E-5</v>
      </c>
      <c r="H100" s="361" t="s">
        <v>2688</v>
      </c>
    </row>
    <row r="101" spans="1:8" ht="15.75" thickBot="1" x14ac:dyDescent="0.3">
      <c r="A101" s="361" t="s">
        <v>2693</v>
      </c>
      <c r="B101" s="361" t="s">
        <v>2698</v>
      </c>
      <c r="C101" s="361" t="s">
        <v>474</v>
      </c>
      <c r="D101" s="361" t="s">
        <v>212</v>
      </c>
      <c r="E101" s="361" t="s">
        <v>211</v>
      </c>
      <c r="F101" s="362">
        <v>0</v>
      </c>
      <c r="G101" s="363">
        <v>4.6E-6</v>
      </c>
      <c r="H101" s="361" t="s">
        <v>2688</v>
      </c>
    </row>
    <row r="102" spans="1:8" ht="15.75" thickBot="1" x14ac:dyDescent="0.3">
      <c r="A102" s="361" t="s">
        <v>2694</v>
      </c>
      <c r="B102" s="361" t="s">
        <v>2698</v>
      </c>
      <c r="C102" s="361" t="s">
        <v>474</v>
      </c>
      <c r="D102" s="361" t="s">
        <v>212</v>
      </c>
      <c r="E102" s="361" t="s">
        <v>211</v>
      </c>
      <c r="F102" s="362">
        <v>0</v>
      </c>
      <c r="G102" s="363">
        <v>4.6E-6</v>
      </c>
      <c r="H102" s="361" t="s">
        <v>2688</v>
      </c>
    </row>
    <row r="103" spans="1:8" ht="15.75" thickBot="1" x14ac:dyDescent="0.3">
      <c r="A103" s="361" t="s">
        <v>264</v>
      </c>
      <c r="B103" s="361" t="s">
        <v>2687</v>
      </c>
      <c r="C103" s="361" t="s">
        <v>474</v>
      </c>
      <c r="D103" s="361" t="s">
        <v>211</v>
      </c>
      <c r="E103" s="361" t="s">
        <v>212</v>
      </c>
      <c r="F103" s="362">
        <v>0</v>
      </c>
      <c r="G103" s="363">
        <v>3.5400000000000002E-7</v>
      </c>
      <c r="H103" s="361" t="s">
        <v>2688</v>
      </c>
    </row>
    <row r="104" spans="1:8" ht="15.75" thickBot="1" x14ac:dyDescent="0.3">
      <c r="A104" s="361" t="s">
        <v>2689</v>
      </c>
      <c r="B104" s="361" t="s">
        <v>2687</v>
      </c>
      <c r="C104" s="361" t="s">
        <v>474</v>
      </c>
      <c r="D104" s="361" t="s">
        <v>211</v>
      </c>
      <c r="E104" s="361" t="s">
        <v>212</v>
      </c>
      <c r="F104" s="362">
        <v>0</v>
      </c>
      <c r="G104" s="363">
        <v>5.6999999999999996E-6</v>
      </c>
      <c r="H104" s="361" t="s">
        <v>2688</v>
      </c>
    </row>
    <row r="105" spans="1:8" ht="15.75" thickBot="1" x14ac:dyDescent="0.3">
      <c r="A105" s="361" t="s">
        <v>2690</v>
      </c>
      <c r="B105" s="361" t="s">
        <v>2687</v>
      </c>
      <c r="C105" s="361" t="s">
        <v>474</v>
      </c>
      <c r="D105" s="361" t="s">
        <v>211</v>
      </c>
      <c r="E105" s="361" t="s">
        <v>212</v>
      </c>
      <c r="F105" s="362">
        <v>0</v>
      </c>
      <c r="G105" s="363">
        <v>1.5E-5</v>
      </c>
      <c r="H105" s="361" t="s">
        <v>2688</v>
      </c>
    </row>
    <row r="106" spans="1:8" ht="15.75" thickBot="1" x14ac:dyDescent="0.3">
      <c r="A106" s="361" t="s">
        <v>2692</v>
      </c>
      <c r="B106" s="361" t="s">
        <v>2687</v>
      </c>
      <c r="C106" s="361" t="s">
        <v>474</v>
      </c>
      <c r="D106" s="361" t="s">
        <v>211</v>
      </c>
      <c r="E106" s="361" t="s">
        <v>212</v>
      </c>
      <c r="F106" s="362">
        <v>0</v>
      </c>
      <c r="G106" s="363">
        <v>3.8500000000000002E-7</v>
      </c>
      <c r="H106" s="361" t="s">
        <v>2688</v>
      </c>
    </row>
    <row r="107" spans="1:8" ht="15.75" thickBot="1" x14ac:dyDescent="0.3">
      <c r="A107" s="361" t="s">
        <v>2693</v>
      </c>
      <c r="B107" s="361" t="s">
        <v>2687</v>
      </c>
      <c r="C107" s="361" t="s">
        <v>474</v>
      </c>
      <c r="D107" s="361" t="s">
        <v>211</v>
      </c>
      <c r="E107" s="361" t="s">
        <v>212</v>
      </c>
      <c r="F107" s="362">
        <v>0</v>
      </c>
      <c r="G107" s="363">
        <v>2.0999999999999999E-5</v>
      </c>
      <c r="H107" s="361" t="s">
        <v>2688</v>
      </c>
    </row>
    <row r="108" spans="1:8" ht="15.75" thickBot="1" x14ac:dyDescent="0.3">
      <c r="A108" s="361" t="s">
        <v>2694</v>
      </c>
      <c r="B108" s="361" t="s">
        <v>2687</v>
      </c>
      <c r="C108" s="361" t="s">
        <v>474</v>
      </c>
      <c r="D108" s="361" t="s">
        <v>211</v>
      </c>
      <c r="E108" s="361" t="s">
        <v>212</v>
      </c>
      <c r="F108" s="362">
        <v>0</v>
      </c>
      <c r="G108" s="363">
        <v>2.0999999999999999E-5</v>
      </c>
      <c r="H108" s="361" t="s">
        <v>2688</v>
      </c>
    </row>
    <row r="109" spans="1:8" ht="15.75" thickBot="1" x14ac:dyDescent="0.3">
      <c r="A109" s="361" t="s">
        <v>264</v>
      </c>
      <c r="B109" s="361" t="s">
        <v>2698</v>
      </c>
      <c r="C109" s="361" t="s">
        <v>474</v>
      </c>
      <c r="D109" s="361" t="s">
        <v>211</v>
      </c>
      <c r="E109" s="361" t="s">
        <v>212</v>
      </c>
      <c r="F109" s="362">
        <v>0</v>
      </c>
      <c r="G109" s="363">
        <v>2.9700000000000001E-10</v>
      </c>
      <c r="H109" s="361" t="s">
        <v>2688</v>
      </c>
    </row>
    <row r="110" spans="1:8" ht="15.75" thickBot="1" x14ac:dyDescent="0.3">
      <c r="A110" s="361" t="s">
        <v>2690</v>
      </c>
      <c r="B110" s="361" t="s">
        <v>2698</v>
      </c>
      <c r="C110" s="361" t="s">
        <v>474</v>
      </c>
      <c r="D110" s="361" t="s">
        <v>211</v>
      </c>
      <c r="E110" s="361" t="s">
        <v>212</v>
      </c>
      <c r="F110" s="362">
        <v>0</v>
      </c>
      <c r="G110" s="363">
        <v>1.5E-5</v>
      </c>
      <c r="H110" s="361" t="s">
        <v>2688</v>
      </c>
    </row>
    <row r="111" spans="1:8" ht="15.75" thickBot="1" x14ac:dyDescent="0.3">
      <c r="A111" s="361" t="s">
        <v>2699</v>
      </c>
      <c r="B111" s="361" t="s">
        <v>2687</v>
      </c>
      <c r="C111" s="361" t="s">
        <v>474</v>
      </c>
      <c r="D111" s="361" t="s">
        <v>211</v>
      </c>
      <c r="E111" s="361" t="s">
        <v>212</v>
      </c>
      <c r="F111" s="362">
        <v>0</v>
      </c>
      <c r="G111" s="363">
        <v>3.9999999999999998E-7</v>
      </c>
      <c r="H111" s="361" t="s">
        <v>2688</v>
      </c>
    </row>
    <row r="112" spans="1:8" ht="15.75" thickBot="1" x14ac:dyDescent="0.3">
      <c r="A112" s="361" t="s">
        <v>264</v>
      </c>
      <c r="B112" s="361" t="s">
        <v>2687</v>
      </c>
      <c r="C112" s="361" t="s">
        <v>2700</v>
      </c>
      <c r="D112" s="361" t="s">
        <v>212</v>
      </c>
      <c r="E112" s="361" t="s">
        <v>211</v>
      </c>
      <c r="F112" s="362">
        <v>0</v>
      </c>
      <c r="G112" s="363">
        <v>2E-3</v>
      </c>
      <c r="H112" s="361" t="s">
        <v>2688</v>
      </c>
    </row>
    <row r="113" spans="1:8" ht="15.75" thickBot="1" x14ac:dyDescent="0.3">
      <c r="A113" s="361" t="s">
        <v>264</v>
      </c>
      <c r="B113" s="361" t="s">
        <v>2687</v>
      </c>
      <c r="C113" s="361" t="s">
        <v>2700</v>
      </c>
      <c r="D113" s="361" t="s">
        <v>211</v>
      </c>
      <c r="E113" s="361" t="s">
        <v>212</v>
      </c>
      <c r="F113" s="362">
        <v>0</v>
      </c>
      <c r="G113" s="363">
        <v>1.5E-3</v>
      </c>
      <c r="H113" s="361" t="s">
        <v>2688</v>
      </c>
    </row>
    <row r="114" spans="1:8" ht="15.75" thickBot="1" x14ac:dyDescent="0.3">
      <c r="A114" s="361" t="s">
        <v>2689</v>
      </c>
      <c r="B114" s="361" t="s">
        <v>2687</v>
      </c>
      <c r="C114" s="361" t="s">
        <v>2700</v>
      </c>
      <c r="D114" s="361" t="s">
        <v>212</v>
      </c>
      <c r="E114" s="361" t="s">
        <v>211</v>
      </c>
      <c r="F114" s="362">
        <v>0</v>
      </c>
      <c r="G114" s="363">
        <v>5.0000000000000001E-3</v>
      </c>
      <c r="H114" s="361" t="s">
        <v>2688</v>
      </c>
    </row>
    <row r="115" spans="1:8" ht="15.75" thickBot="1" x14ac:dyDescent="0.3">
      <c r="A115" s="361" t="s">
        <v>2689</v>
      </c>
      <c r="B115" s="361" t="s">
        <v>2687</v>
      </c>
      <c r="C115" s="361" t="s">
        <v>2700</v>
      </c>
      <c r="D115" s="361" t="s">
        <v>211</v>
      </c>
      <c r="E115" s="361" t="s">
        <v>212</v>
      </c>
      <c r="F115" s="362">
        <v>0</v>
      </c>
      <c r="G115" s="363">
        <v>2.3999999999999998E-3</v>
      </c>
      <c r="H115" s="361" t="s">
        <v>2688</v>
      </c>
    </row>
    <row r="116" spans="1:8" ht="15.75" thickBot="1" x14ac:dyDescent="0.3">
      <c r="A116" s="361" t="s">
        <v>2699</v>
      </c>
      <c r="B116" s="361" t="s">
        <v>2687</v>
      </c>
      <c r="C116" s="361" t="s">
        <v>2700</v>
      </c>
      <c r="D116" s="361" t="s">
        <v>212</v>
      </c>
      <c r="E116" s="361" t="s">
        <v>211</v>
      </c>
      <c r="F116" s="362">
        <v>0</v>
      </c>
      <c r="G116" s="363">
        <v>2.5000000000000001E-3</v>
      </c>
      <c r="H116" s="361" t="s">
        <v>2688</v>
      </c>
    </row>
    <row r="117" spans="1:8" ht="15.75" thickBot="1" x14ac:dyDescent="0.3">
      <c r="A117" s="361" t="s">
        <v>2690</v>
      </c>
      <c r="B117" s="361" t="s">
        <v>2687</v>
      </c>
      <c r="C117" s="361" t="s">
        <v>2700</v>
      </c>
      <c r="D117" s="361" t="s">
        <v>212</v>
      </c>
      <c r="E117" s="361" t="s">
        <v>211</v>
      </c>
      <c r="F117" s="362">
        <v>0</v>
      </c>
      <c r="G117" s="363">
        <v>1E-3</v>
      </c>
      <c r="H117" s="361" t="s">
        <v>2688</v>
      </c>
    </row>
    <row r="118" spans="1:8" ht="15.75" thickBot="1" x14ac:dyDescent="0.3">
      <c r="A118" s="361" t="s">
        <v>2690</v>
      </c>
      <c r="B118" s="361" t="s">
        <v>2687</v>
      </c>
      <c r="C118" s="361" t="s">
        <v>2700</v>
      </c>
      <c r="D118" s="361" t="s">
        <v>211</v>
      </c>
      <c r="E118" s="361" t="s">
        <v>212</v>
      </c>
      <c r="F118" s="362">
        <v>0</v>
      </c>
      <c r="G118" s="363">
        <v>2E-3</v>
      </c>
      <c r="H118" s="361" t="s">
        <v>2688</v>
      </c>
    </row>
    <row r="119" spans="1:8" ht="15.75" thickBot="1" x14ac:dyDescent="0.3">
      <c r="A119" s="361" t="s">
        <v>2691</v>
      </c>
      <c r="B119" s="361" t="s">
        <v>2687</v>
      </c>
      <c r="C119" s="361" t="s">
        <v>2700</v>
      </c>
      <c r="D119" s="361" t="s">
        <v>212</v>
      </c>
      <c r="E119" s="361" t="s">
        <v>211</v>
      </c>
      <c r="F119" s="362">
        <v>0</v>
      </c>
      <c r="G119" s="363">
        <v>1.2E-2</v>
      </c>
      <c r="H119" s="361" t="s">
        <v>2688</v>
      </c>
    </row>
    <row r="120" spans="1:8" ht="15.75" thickBot="1" x14ac:dyDescent="0.3">
      <c r="A120" s="361" t="s">
        <v>2692</v>
      </c>
      <c r="B120" s="361" t="s">
        <v>2687</v>
      </c>
      <c r="C120" s="361" t="s">
        <v>2700</v>
      </c>
      <c r="D120" s="361" t="s">
        <v>212</v>
      </c>
      <c r="E120" s="361" t="s">
        <v>211</v>
      </c>
      <c r="F120" s="362">
        <v>0</v>
      </c>
      <c r="G120" s="363">
        <v>0.02</v>
      </c>
      <c r="H120" s="361" t="s">
        <v>2688</v>
      </c>
    </row>
    <row r="121" spans="1:8" ht="15.75" thickBot="1" x14ac:dyDescent="0.3">
      <c r="A121" s="361" t="s">
        <v>2692</v>
      </c>
      <c r="B121" s="361" t="s">
        <v>2687</v>
      </c>
      <c r="C121" s="361" t="s">
        <v>2700</v>
      </c>
      <c r="D121" s="361" t="s">
        <v>211</v>
      </c>
      <c r="E121" s="361" t="s">
        <v>212</v>
      </c>
      <c r="F121" s="362">
        <v>0</v>
      </c>
      <c r="G121" s="363">
        <v>1.1999999999999999E-3</v>
      </c>
      <c r="H121" s="361" t="s">
        <v>2688</v>
      </c>
    </row>
    <row r="122" spans="1:8" ht="15.75" thickBot="1" x14ac:dyDescent="0.3">
      <c r="A122" s="361" t="s">
        <v>2693</v>
      </c>
      <c r="B122" s="361" t="s">
        <v>2687</v>
      </c>
      <c r="C122" s="361" t="s">
        <v>2700</v>
      </c>
      <c r="D122" s="361" t="s">
        <v>212</v>
      </c>
      <c r="E122" s="361" t="s">
        <v>211</v>
      </c>
      <c r="F122" s="362">
        <v>0</v>
      </c>
      <c r="G122" s="363">
        <v>0.14599999999999999</v>
      </c>
      <c r="H122" s="361" t="s">
        <v>2688</v>
      </c>
    </row>
    <row r="123" spans="1:8" ht="15.75" thickBot="1" x14ac:dyDescent="0.3">
      <c r="A123" s="361" t="s">
        <v>2693</v>
      </c>
      <c r="B123" s="361" t="s">
        <v>2687</v>
      </c>
      <c r="C123" s="361" t="s">
        <v>2700</v>
      </c>
      <c r="D123" s="361" t="s">
        <v>211</v>
      </c>
      <c r="E123" s="361" t="s">
        <v>212</v>
      </c>
      <c r="F123" s="362">
        <v>0</v>
      </c>
      <c r="G123" s="363">
        <v>7.3000000000000001E-3</v>
      </c>
      <c r="H123" s="361" t="s">
        <v>2688</v>
      </c>
    </row>
    <row r="124" spans="1:8" ht="15.75" thickBot="1" x14ac:dyDescent="0.3">
      <c r="A124" s="361" t="s">
        <v>2694</v>
      </c>
      <c r="B124" s="361" t="s">
        <v>2687</v>
      </c>
      <c r="C124" s="361" t="s">
        <v>2700</v>
      </c>
      <c r="D124" s="361" t="s">
        <v>212</v>
      </c>
      <c r="E124" s="361" t="s">
        <v>211</v>
      </c>
      <c r="F124" s="362">
        <v>0</v>
      </c>
      <c r="G124" s="363">
        <v>0.14699999999999999</v>
      </c>
      <c r="H124" s="361" t="s">
        <v>2688</v>
      </c>
    </row>
    <row r="125" spans="1:8" ht="15.75" thickBot="1" x14ac:dyDescent="0.3">
      <c r="A125" s="361" t="s">
        <v>2694</v>
      </c>
      <c r="B125" s="361" t="s">
        <v>2687</v>
      </c>
      <c r="C125" s="361" t="s">
        <v>2700</v>
      </c>
      <c r="D125" s="361" t="s">
        <v>211</v>
      </c>
      <c r="E125" s="361" t="s">
        <v>212</v>
      </c>
      <c r="F125" s="362">
        <v>0</v>
      </c>
      <c r="G125" s="363">
        <v>7.3000000000000001E-3</v>
      </c>
      <c r="H125" s="361" t="s">
        <v>2688</v>
      </c>
    </row>
    <row r="126" spans="1:8" ht="15.75" thickBot="1" x14ac:dyDescent="0.3">
      <c r="A126" s="361" t="s">
        <v>2695</v>
      </c>
      <c r="B126" s="361" t="s">
        <v>2687</v>
      </c>
      <c r="C126" s="361" t="s">
        <v>2700</v>
      </c>
      <c r="D126" s="361" t="s">
        <v>212</v>
      </c>
      <c r="E126" s="361" t="s">
        <v>211</v>
      </c>
      <c r="F126" s="362">
        <v>0</v>
      </c>
      <c r="G126" s="363">
        <v>1E-4</v>
      </c>
      <c r="H126" s="361" t="s">
        <v>2688</v>
      </c>
    </row>
    <row r="127" spans="1:8" ht="15.75" thickBot="1" x14ac:dyDescent="0.3">
      <c r="A127" s="361" t="s">
        <v>265</v>
      </c>
      <c r="B127" s="361" t="s">
        <v>2687</v>
      </c>
      <c r="C127" s="361" t="s">
        <v>2700</v>
      </c>
      <c r="D127" s="361" t="s">
        <v>212</v>
      </c>
      <c r="E127" s="361" t="s">
        <v>211</v>
      </c>
      <c r="F127" s="362">
        <v>0</v>
      </c>
      <c r="G127" s="363">
        <v>2.5000000000000001E-3</v>
      </c>
      <c r="H127" s="361" t="s">
        <v>2688</v>
      </c>
    </row>
    <row r="128" spans="1:8" ht="15.75" thickBot="1" x14ac:dyDescent="0.3">
      <c r="A128" s="361" t="s">
        <v>265</v>
      </c>
      <c r="B128" s="361" t="s">
        <v>2687</v>
      </c>
      <c r="C128" s="361" t="s">
        <v>2700</v>
      </c>
      <c r="D128" s="361" t="s">
        <v>211</v>
      </c>
      <c r="E128" s="361" t="s">
        <v>212</v>
      </c>
      <c r="F128" s="362">
        <v>0</v>
      </c>
      <c r="G128" s="363">
        <v>2.5000000000000001E-3</v>
      </c>
      <c r="H128" s="361" t="s">
        <v>2688</v>
      </c>
    </row>
    <row r="129" spans="1:8" ht="15.75" thickBot="1" x14ac:dyDescent="0.3">
      <c r="A129" s="361" t="s">
        <v>264</v>
      </c>
      <c r="B129" s="361" t="s">
        <v>2698</v>
      </c>
      <c r="C129" s="361" t="s">
        <v>2700</v>
      </c>
      <c r="D129" s="361" t="s">
        <v>212</v>
      </c>
      <c r="E129" s="361" t="s">
        <v>211</v>
      </c>
      <c r="F129" s="362">
        <v>0</v>
      </c>
      <c r="G129" s="363">
        <v>1E-3</v>
      </c>
      <c r="H129" s="361" t="s">
        <v>2688</v>
      </c>
    </row>
    <row r="130" spans="1:8" ht="15.75" thickBot="1" x14ac:dyDescent="0.3">
      <c r="A130" s="361" t="s">
        <v>264</v>
      </c>
      <c r="B130" s="361" t="s">
        <v>2698</v>
      </c>
      <c r="C130" s="361" t="s">
        <v>2700</v>
      </c>
      <c r="D130" s="361" t="s">
        <v>211</v>
      </c>
      <c r="E130" s="361" t="s">
        <v>212</v>
      </c>
      <c r="F130" s="362">
        <v>0</v>
      </c>
      <c r="G130" s="363">
        <v>8.9999999999999998E-4</v>
      </c>
      <c r="H130" s="361" t="s">
        <v>2688</v>
      </c>
    </row>
    <row r="131" spans="1:8" ht="15.75" thickBot="1" x14ac:dyDescent="0.3">
      <c r="A131" s="361" t="s">
        <v>2690</v>
      </c>
      <c r="B131" s="361" t="s">
        <v>2698</v>
      </c>
      <c r="C131" s="361" t="s">
        <v>2700</v>
      </c>
      <c r="D131" s="361" t="s">
        <v>211</v>
      </c>
      <c r="E131" s="361" t="s">
        <v>212</v>
      </c>
      <c r="F131" s="362">
        <v>0</v>
      </c>
      <c r="G131" s="363">
        <v>4.0000000000000001E-3</v>
      </c>
      <c r="H131" s="361" t="s">
        <v>2688</v>
      </c>
    </row>
    <row r="132" spans="1:8" ht="15.75" thickBot="1" x14ac:dyDescent="0.3">
      <c r="A132" s="361" t="s">
        <v>2696</v>
      </c>
      <c r="B132" s="361" t="s">
        <v>2697</v>
      </c>
      <c r="C132" s="361" t="s">
        <v>2700</v>
      </c>
      <c r="D132" s="361" t="s">
        <v>212</v>
      </c>
      <c r="E132" s="361" t="s">
        <v>211</v>
      </c>
      <c r="F132" s="362">
        <v>0</v>
      </c>
      <c r="G132" s="363">
        <v>2.5000000000000001E-2</v>
      </c>
      <c r="H132" s="361" t="s">
        <v>2688</v>
      </c>
    </row>
    <row r="133" spans="1:8" ht="15.75" thickBot="1" x14ac:dyDescent="0.3">
      <c r="A133" s="361" t="s">
        <v>2690</v>
      </c>
      <c r="B133" s="361" t="s">
        <v>2697</v>
      </c>
      <c r="C133" s="361" t="s">
        <v>2700</v>
      </c>
      <c r="D133" s="361" t="s">
        <v>212</v>
      </c>
      <c r="E133" s="361" t="s">
        <v>211</v>
      </c>
      <c r="F133" s="362">
        <v>0</v>
      </c>
      <c r="G133" s="363">
        <v>2.5000000000000001E-2</v>
      </c>
      <c r="H133" s="361" t="s">
        <v>2688</v>
      </c>
    </row>
    <row r="134" spans="1:8" ht="15.75" thickBot="1" x14ac:dyDescent="0.3">
      <c r="A134" s="361" t="s">
        <v>265</v>
      </c>
      <c r="B134" s="361" t="s">
        <v>2697</v>
      </c>
      <c r="C134" s="361" t="s">
        <v>2700</v>
      </c>
      <c r="D134" s="361" t="s">
        <v>212</v>
      </c>
      <c r="E134" s="361" t="s">
        <v>211</v>
      </c>
      <c r="F134" s="362">
        <v>0</v>
      </c>
      <c r="G134" s="363">
        <v>2.5000000000000001E-3</v>
      </c>
      <c r="H134" s="361" t="s">
        <v>2688</v>
      </c>
    </row>
    <row r="135" spans="1:8" ht="15.75" thickBot="1" x14ac:dyDescent="0.3">
      <c r="A135" s="361" t="s">
        <v>2695</v>
      </c>
      <c r="B135" s="361" t="s">
        <v>2697</v>
      </c>
      <c r="C135" s="361" t="s">
        <v>2700</v>
      </c>
      <c r="D135" s="361" t="s">
        <v>212</v>
      </c>
      <c r="E135" s="361" t="s">
        <v>211</v>
      </c>
      <c r="F135" s="362">
        <v>0</v>
      </c>
      <c r="G135" s="363">
        <v>0.1</v>
      </c>
      <c r="H135" s="361" t="s">
        <v>2688</v>
      </c>
    </row>
    <row r="136" spans="1:8" ht="15.75" thickBot="1" x14ac:dyDescent="0.3">
      <c r="A136" s="361" t="s">
        <v>2689</v>
      </c>
      <c r="B136" s="361" t="s">
        <v>2697</v>
      </c>
      <c r="C136" s="361" t="s">
        <v>2700</v>
      </c>
      <c r="D136" s="361" t="s">
        <v>212</v>
      </c>
      <c r="E136" s="361" t="s">
        <v>211</v>
      </c>
      <c r="F136" s="362">
        <v>0</v>
      </c>
      <c r="G136" s="363">
        <v>2.5000000000000001E-2</v>
      </c>
      <c r="H136" s="361" t="s">
        <v>2688</v>
      </c>
    </row>
    <row r="137" spans="1:8" ht="15.75" thickBot="1" x14ac:dyDescent="0.3">
      <c r="A137" s="361" t="s">
        <v>2699</v>
      </c>
      <c r="B137" s="361" t="s">
        <v>2687</v>
      </c>
      <c r="C137" s="361" t="s">
        <v>2700</v>
      </c>
      <c r="D137" s="361" t="s">
        <v>211</v>
      </c>
      <c r="E137" s="361" t="s">
        <v>212</v>
      </c>
      <c r="F137" s="362">
        <v>0</v>
      </c>
      <c r="G137" s="363">
        <v>1.5E-3</v>
      </c>
      <c r="H137" s="361" t="s">
        <v>2688</v>
      </c>
    </row>
    <row r="138" spans="1:8" ht="15.75" thickBot="1" x14ac:dyDescent="0.3">
      <c r="A138" s="361" t="s">
        <v>2699</v>
      </c>
      <c r="B138" s="361" t="s">
        <v>2698</v>
      </c>
      <c r="C138" s="361" t="s">
        <v>2700</v>
      </c>
      <c r="D138" s="361" t="s">
        <v>211</v>
      </c>
      <c r="E138" s="361" t="s">
        <v>212</v>
      </c>
      <c r="F138" s="362">
        <v>0</v>
      </c>
      <c r="G138" s="363">
        <v>1E-4</v>
      </c>
      <c r="H138" s="361" t="s">
        <v>2688</v>
      </c>
    </row>
    <row r="139" spans="1:8" ht="15.75" thickBot="1" x14ac:dyDescent="0.3">
      <c r="A139" s="361" t="s">
        <v>264</v>
      </c>
      <c r="B139" s="361" t="s">
        <v>2687</v>
      </c>
      <c r="C139" s="361" t="s">
        <v>480</v>
      </c>
      <c r="D139" s="361" t="s">
        <v>212</v>
      </c>
      <c r="E139" s="361" t="s">
        <v>211</v>
      </c>
      <c r="F139" s="362">
        <v>0</v>
      </c>
      <c r="G139" s="363">
        <v>6.6000000000000003E-7</v>
      </c>
      <c r="H139" s="361" t="s">
        <v>2688</v>
      </c>
    </row>
    <row r="140" spans="1:8" ht="15.75" thickBot="1" x14ac:dyDescent="0.3">
      <c r="A140" s="361" t="s">
        <v>264</v>
      </c>
      <c r="B140" s="361" t="s">
        <v>2687</v>
      </c>
      <c r="C140" s="361" t="s">
        <v>480</v>
      </c>
      <c r="D140" s="361" t="s">
        <v>211</v>
      </c>
      <c r="E140" s="361" t="s">
        <v>212</v>
      </c>
      <c r="F140" s="362">
        <v>0</v>
      </c>
      <c r="G140" s="363">
        <v>5.82E-7</v>
      </c>
      <c r="H140" s="361" t="s">
        <v>2688</v>
      </c>
    </row>
    <row r="141" spans="1:8" ht="15.75" thickBot="1" x14ac:dyDescent="0.3">
      <c r="A141" s="361" t="s">
        <v>2689</v>
      </c>
      <c r="B141" s="361" t="s">
        <v>2687</v>
      </c>
      <c r="C141" s="361" t="s">
        <v>480</v>
      </c>
      <c r="D141" s="361" t="s">
        <v>212</v>
      </c>
      <c r="E141" s="361" t="s">
        <v>211</v>
      </c>
      <c r="F141" s="362">
        <v>0</v>
      </c>
      <c r="G141" s="363">
        <v>1.9999999999999999E-6</v>
      </c>
      <c r="H141" s="361" t="s">
        <v>2688</v>
      </c>
    </row>
    <row r="142" spans="1:8" ht="15.75" thickBot="1" x14ac:dyDescent="0.3">
      <c r="A142" s="361" t="s">
        <v>2689</v>
      </c>
      <c r="B142" s="361" t="s">
        <v>2687</v>
      </c>
      <c r="C142" s="361" t="s">
        <v>480</v>
      </c>
      <c r="D142" s="361" t="s">
        <v>211</v>
      </c>
      <c r="E142" s="361" t="s">
        <v>212</v>
      </c>
      <c r="F142" s="362">
        <v>0</v>
      </c>
      <c r="G142" s="363">
        <v>2.7E-6</v>
      </c>
      <c r="H142" s="361" t="s">
        <v>2688</v>
      </c>
    </row>
    <row r="143" spans="1:8" ht="15.75" thickBot="1" x14ac:dyDescent="0.3">
      <c r="A143" s="361" t="s">
        <v>2699</v>
      </c>
      <c r="B143" s="361" t="s">
        <v>2687</v>
      </c>
      <c r="C143" s="361" t="s">
        <v>480</v>
      </c>
      <c r="D143" s="361" t="s">
        <v>212</v>
      </c>
      <c r="E143" s="361" t="s">
        <v>211</v>
      </c>
      <c r="F143" s="362">
        <v>0</v>
      </c>
      <c r="G143" s="363">
        <v>6.5600000000000005E-7</v>
      </c>
      <c r="H143" s="361" t="s">
        <v>2688</v>
      </c>
    </row>
    <row r="144" spans="1:8" ht="15.75" thickBot="1" x14ac:dyDescent="0.3">
      <c r="A144" s="361" t="s">
        <v>2690</v>
      </c>
      <c r="B144" s="361" t="s">
        <v>2687</v>
      </c>
      <c r="C144" s="361" t="s">
        <v>480</v>
      </c>
      <c r="D144" s="361" t="s">
        <v>212</v>
      </c>
      <c r="E144" s="361" t="s">
        <v>211</v>
      </c>
      <c r="F144" s="362">
        <v>0</v>
      </c>
      <c r="G144" s="363">
        <v>6.0000000000000002E-6</v>
      </c>
      <c r="H144" s="361" t="s">
        <v>2688</v>
      </c>
    </row>
    <row r="145" spans="1:8" ht="15.75" thickBot="1" x14ac:dyDescent="0.3">
      <c r="A145" s="361" t="s">
        <v>2690</v>
      </c>
      <c r="B145" s="361" t="s">
        <v>2687</v>
      </c>
      <c r="C145" s="361" t="s">
        <v>480</v>
      </c>
      <c r="D145" s="361" t="s">
        <v>211</v>
      </c>
      <c r="E145" s="361" t="s">
        <v>212</v>
      </c>
      <c r="F145" s="362">
        <v>0</v>
      </c>
      <c r="G145" s="363">
        <v>1.3699999999999999E-5</v>
      </c>
      <c r="H145" s="361" t="s">
        <v>2688</v>
      </c>
    </row>
    <row r="146" spans="1:8" ht="15.75" thickBot="1" x14ac:dyDescent="0.3">
      <c r="A146" s="361" t="s">
        <v>2696</v>
      </c>
      <c r="B146" s="361" t="s">
        <v>2687</v>
      </c>
      <c r="C146" s="361" t="s">
        <v>480</v>
      </c>
      <c r="D146" s="361" t="s">
        <v>212</v>
      </c>
      <c r="E146" s="361" t="s">
        <v>211</v>
      </c>
      <c r="F146" s="362">
        <v>0</v>
      </c>
      <c r="G146" s="363">
        <v>1.1200000000000001E-6</v>
      </c>
      <c r="H146" s="361" t="s">
        <v>2688</v>
      </c>
    </row>
    <row r="147" spans="1:8" ht="15.75" thickBot="1" x14ac:dyDescent="0.3">
      <c r="A147" s="361" t="s">
        <v>2691</v>
      </c>
      <c r="B147" s="361" t="s">
        <v>2687</v>
      </c>
      <c r="C147" s="361" t="s">
        <v>480</v>
      </c>
      <c r="D147" s="361" t="s">
        <v>212</v>
      </c>
      <c r="E147" s="361" t="s">
        <v>211</v>
      </c>
      <c r="F147" s="362">
        <v>0</v>
      </c>
      <c r="G147" s="363">
        <v>1.29E-5</v>
      </c>
      <c r="H147" s="361" t="s">
        <v>2688</v>
      </c>
    </row>
    <row r="148" spans="1:8" ht="15.75" thickBot="1" x14ac:dyDescent="0.3">
      <c r="A148" s="361" t="s">
        <v>2692</v>
      </c>
      <c r="B148" s="361" t="s">
        <v>2687</v>
      </c>
      <c r="C148" s="361" t="s">
        <v>480</v>
      </c>
      <c r="D148" s="361" t="s">
        <v>212</v>
      </c>
      <c r="E148" s="361" t="s">
        <v>211</v>
      </c>
      <c r="F148" s="362">
        <v>0</v>
      </c>
      <c r="G148" s="363">
        <v>1.5E-5</v>
      </c>
      <c r="H148" s="361" t="s">
        <v>2688</v>
      </c>
    </row>
    <row r="149" spans="1:8" ht="15.75" thickBot="1" x14ac:dyDescent="0.3">
      <c r="A149" s="361" t="s">
        <v>2692</v>
      </c>
      <c r="B149" s="361" t="s">
        <v>2687</v>
      </c>
      <c r="C149" s="361" t="s">
        <v>480</v>
      </c>
      <c r="D149" s="361" t="s">
        <v>211</v>
      </c>
      <c r="E149" s="361" t="s">
        <v>212</v>
      </c>
      <c r="F149" s="362">
        <v>0</v>
      </c>
      <c r="G149" s="363">
        <v>7.7000000000000004E-7</v>
      </c>
      <c r="H149" s="361" t="s">
        <v>2688</v>
      </c>
    </row>
    <row r="150" spans="1:8" ht="15.75" thickBot="1" x14ac:dyDescent="0.3">
      <c r="A150" s="361" t="s">
        <v>2693</v>
      </c>
      <c r="B150" s="361" t="s">
        <v>2687</v>
      </c>
      <c r="C150" s="361" t="s">
        <v>480</v>
      </c>
      <c r="D150" s="361" t="s">
        <v>212</v>
      </c>
      <c r="E150" s="361" t="s">
        <v>211</v>
      </c>
      <c r="F150" s="362">
        <v>0</v>
      </c>
      <c r="G150" s="363">
        <v>6.4999999999999996E-6</v>
      </c>
      <c r="H150" s="361" t="s">
        <v>2688</v>
      </c>
    </row>
    <row r="151" spans="1:8" ht="15.75" thickBot="1" x14ac:dyDescent="0.3">
      <c r="A151" s="361" t="s">
        <v>2694</v>
      </c>
      <c r="B151" s="361" t="s">
        <v>2687</v>
      </c>
      <c r="C151" s="361" t="s">
        <v>480</v>
      </c>
      <c r="D151" s="361" t="s">
        <v>212</v>
      </c>
      <c r="E151" s="361" t="s">
        <v>211</v>
      </c>
      <c r="F151" s="362">
        <v>0</v>
      </c>
      <c r="G151" s="363">
        <v>6.4999999999999996E-6</v>
      </c>
      <c r="H151" s="361" t="s">
        <v>2688</v>
      </c>
    </row>
    <row r="152" spans="1:8" ht="15.75" thickBot="1" x14ac:dyDescent="0.3">
      <c r="A152" s="361" t="s">
        <v>2693</v>
      </c>
      <c r="B152" s="361" t="s">
        <v>2687</v>
      </c>
      <c r="C152" s="361" t="s">
        <v>480</v>
      </c>
      <c r="D152" s="361" t="s">
        <v>211</v>
      </c>
      <c r="E152" s="361" t="s">
        <v>212</v>
      </c>
      <c r="F152" s="362">
        <v>0</v>
      </c>
      <c r="G152" s="363">
        <v>9.0000000000000002E-6</v>
      </c>
      <c r="H152" s="361" t="s">
        <v>2688</v>
      </c>
    </row>
    <row r="153" spans="1:8" ht="15.75" thickBot="1" x14ac:dyDescent="0.3">
      <c r="A153" s="361" t="s">
        <v>2694</v>
      </c>
      <c r="B153" s="361" t="s">
        <v>2687</v>
      </c>
      <c r="C153" s="361" t="s">
        <v>480</v>
      </c>
      <c r="D153" s="361" t="s">
        <v>211</v>
      </c>
      <c r="E153" s="361" t="s">
        <v>212</v>
      </c>
      <c r="F153" s="362">
        <v>0</v>
      </c>
      <c r="G153" s="363">
        <v>9.0000000000000002E-6</v>
      </c>
      <c r="H153" s="361" t="s">
        <v>2688</v>
      </c>
    </row>
    <row r="154" spans="1:8" ht="15.75" thickBot="1" x14ac:dyDescent="0.3">
      <c r="A154" s="361" t="s">
        <v>2695</v>
      </c>
      <c r="B154" s="361" t="s">
        <v>2687</v>
      </c>
      <c r="C154" s="361" t="s">
        <v>480</v>
      </c>
      <c r="D154" s="361" t="s">
        <v>212</v>
      </c>
      <c r="E154" s="361" t="s">
        <v>211</v>
      </c>
      <c r="F154" s="362">
        <v>0</v>
      </c>
      <c r="G154" s="363">
        <v>9.6299999999999993E-6</v>
      </c>
      <c r="H154" s="361" t="s">
        <v>2688</v>
      </c>
    </row>
    <row r="155" spans="1:8" ht="15.75" thickBot="1" x14ac:dyDescent="0.3">
      <c r="A155" s="361" t="s">
        <v>2695</v>
      </c>
      <c r="B155" s="361" t="s">
        <v>2687</v>
      </c>
      <c r="C155" s="361" t="s">
        <v>480</v>
      </c>
      <c r="D155" s="361" t="s">
        <v>212</v>
      </c>
      <c r="E155" s="361" t="s">
        <v>211</v>
      </c>
      <c r="F155" s="362">
        <v>0</v>
      </c>
      <c r="G155" s="363">
        <v>4.3699999999999999E-10</v>
      </c>
      <c r="H155" s="361" t="s">
        <v>2688</v>
      </c>
    </row>
    <row r="156" spans="1:8" ht="15.75" thickBot="1" x14ac:dyDescent="0.3">
      <c r="A156" s="361" t="s">
        <v>2696</v>
      </c>
      <c r="B156" s="361" t="s">
        <v>2697</v>
      </c>
      <c r="C156" s="361" t="s">
        <v>480</v>
      </c>
      <c r="D156" s="361" t="s">
        <v>212</v>
      </c>
      <c r="E156" s="361" t="s">
        <v>211</v>
      </c>
      <c r="F156" s="362">
        <v>0</v>
      </c>
      <c r="G156" s="363">
        <v>1.9999999999999999E-7</v>
      </c>
      <c r="H156" s="361" t="s">
        <v>2688</v>
      </c>
    </row>
    <row r="157" spans="1:8" ht="15.75" thickBot="1" x14ac:dyDescent="0.3">
      <c r="A157" s="361" t="s">
        <v>2690</v>
      </c>
      <c r="B157" s="361" t="s">
        <v>2697</v>
      </c>
      <c r="C157" s="361" t="s">
        <v>480</v>
      </c>
      <c r="D157" s="361" t="s">
        <v>212</v>
      </c>
      <c r="E157" s="361" t="s">
        <v>211</v>
      </c>
      <c r="F157" s="362">
        <v>0</v>
      </c>
      <c r="G157" s="363">
        <v>1.9999999999999999E-7</v>
      </c>
      <c r="H157" s="361" t="s">
        <v>2688</v>
      </c>
    </row>
    <row r="158" spans="1:8" ht="15.75" thickBot="1" x14ac:dyDescent="0.3">
      <c r="A158" s="361" t="s">
        <v>265</v>
      </c>
      <c r="B158" s="361" t="s">
        <v>2697</v>
      </c>
      <c r="C158" s="361" t="s">
        <v>480</v>
      </c>
      <c r="D158" s="361" t="s">
        <v>212</v>
      </c>
      <c r="E158" s="361" t="s">
        <v>211</v>
      </c>
      <c r="F158" s="362">
        <v>0</v>
      </c>
      <c r="G158" s="363">
        <v>4.3699999999999999E-10</v>
      </c>
      <c r="H158" s="361" t="s">
        <v>2688</v>
      </c>
    </row>
    <row r="159" spans="1:8" ht="15.75" thickBot="1" x14ac:dyDescent="0.3">
      <c r="A159" s="361" t="s">
        <v>2695</v>
      </c>
      <c r="B159" s="361" t="s">
        <v>2697</v>
      </c>
      <c r="C159" s="361" t="s">
        <v>480</v>
      </c>
      <c r="D159" s="361" t="s">
        <v>212</v>
      </c>
      <c r="E159" s="361" t="s">
        <v>211</v>
      </c>
      <c r="F159" s="362">
        <v>0</v>
      </c>
      <c r="G159" s="363">
        <v>9.6299999999999993E-6</v>
      </c>
      <c r="H159" s="361" t="s">
        <v>2688</v>
      </c>
    </row>
    <row r="160" spans="1:8" ht="15.75" thickBot="1" x14ac:dyDescent="0.3">
      <c r="A160" s="361" t="s">
        <v>2689</v>
      </c>
      <c r="B160" s="361" t="s">
        <v>2697</v>
      </c>
      <c r="C160" s="361" t="s">
        <v>480</v>
      </c>
      <c r="D160" s="361" t="s">
        <v>212</v>
      </c>
      <c r="E160" s="361" t="s">
        <v>211</v>
      </c>
      <c r="F160" s="362">
        <v>0</v>
      </c>
      <c r="G160" s="363">
        <v>1.9999999999999999E-7</v>
      </c>
      <c r="H160" s="361" t="s">
        <v>2688</v>
      </c>
    </row>
    <row r="161" spans="1:8" ht="15.75" thickBot="1" x14ac:dyDescent="0.3">
      <c r="A161" s="361" t="s">
        <v>264</v>
      </c>
      <c r="B161" s="361" t="s">
        <v>2698</v>
      </c>
      <c r="C161" s="361" t="s">
        <v>480</v>
      </c>
      <c r="D161" s="361" t="s">
        <v>212</v>
      </c>
      <c r="E161" s="361" t="s">
        <v>211</v>
      </c>
      <c r="F161" s="362">
        <v>0</v>
      </c>
      <c r="G161" s="363">
        <v>6.5700000000000002E-7</v>
      </c>
      <c r="H161" s="361" t="s">
        <v>2688</v>
      </c>
    </row>
    <row r="162" spans="1:8" ht="15.75" thickBot="1" x14ac:dyDescent="0.3">
      <c r="A162" s="361" t="s">
        <v>264</v>
      </c>
      <c r="B162" s="361" t="s">
        <v>2698</v>
      </c>
      <c r="C162" s="361" t="s">
        <v>480</v>
      </c>
      <c r="D162" s="361" t="s">
        <v>211</v>
      </c>
      <c r="E162" s="361" t="s">
        <v>212</v>
      </c>
      <c r="F162" s="362">
        <v>0</v>
      </c>
      <c r="G162" s="363">
        <v>1.64E-10</v>
      </c>
      <c r="H162" s="361" t="s">
        <v>2688</v>
      </c>
    </row>
    <row r="163" spans="1:8" ht="15.75" thickBot="1" x14ac:dyDescent="0.3">
      <c r="A163" s="361" t="s">
        <v>2689</v>
      </c>
      <c r="B163" s="361" t="s">
        <v>2698</v>
      </c>
      <c r="C163" s="361" t="s">
        <v>480</v>
      </c>
      <c r="D163" s="361" t="s">
        <v>212</v>
      </c>
      <c r="E163" s="361" t="s">
        <v>211</v>
      </c>
      <c r="F163" s="362">
        <v>0</v>
      </c>
      <c r="G163" s="363">
        <v>1.9999999999999999E-6</v>
      </c>
      <c r="H163" s="361" t="s">
        <v>2688</v>
      </c>
    </row>
    <row r="164" spans="1:8" ht="15.75" thickBot="1" x14ac:dyDescent="0.3">
      <c r="A164" s="361" t="s">
        <v>2699</v>
      </c>
      <c r="B164" s="361" t="s">
        <v>2698</v>
      </c>
      <c r="C164" s="361" t="s">
        <v>480</v>
      </c>
      <c r="D164" s="361" t="s">
        <v>212</v>
      </c>
      <c r="E164" s="361" t="s">
        <v>211</v>
      </c>
      <c r="F164" s="362">
        <v>0</v>
      </c>
      <c r="G164" s="363">
        <v>6.5600000000000005E-7</v>
      </c>
      <c r="H164" s="361" t="s">
        <v>2688</v>
      </c>
    </row>
    <row r="165" spans="1:8" ht="15.75" thickBot="1" x14ac:dyDescent="0.3">
      <c r="A165" s="361" t="s">
        <v>2690</v>
      </c>
      <c r="B165" s="361" t="s">
        <v>2698</v>
      </c>
      <c r="C165" s="361" t="s">
        <v>480</v>
      </c>
      <c r="D165" s="361" t="s">
        <v>212</v>
      </c>
      <c r="E165" s="361" t="s">
        <v>211</v>
      </c>
      <c r="F165" s="362">
        <v>0</v>
      </c>
      <c r="G165" s="363">
        <v>6.0000000000000002E-6</v>
      </c>
      <c r="H165" s="361" t="s">
        <v>2688</v>
      </c>
    </row>
    <row r="166" spans="1:8" ht="15.75" thickBot="1" x14ac:dyDescent="0.3">
      <c r="A166" s="361" t="s">
        <v>2690</v>
      </c>
      <c r="B166" s="361" t="s">
        <v>2698</v>
      </c>
      <c r="C166" s="361" t="s">
        <v>480</v>
      </c>
      <c r="D166" s="361" t="s">
        <v>211</v>
      </c>
      <c r="E166" s="361" t="s">
        <v>212</v>
      </c>
      <c r="F166" s="362">
        <v>0</v>
      </c>
      <c r="G166" s="363">
        <v>6.0299999999999999E-6</v>
      </c>
      <c r="H166" s="361" t="s">
        <v>2688</v>
      </c>
    </row>
    <row r="167" spans="1:8" ht="15.75" thickBot="1" x14ac:dyDescent="0.3">
      <c r="A167" s="361" t="s">
        <v>2691</v>
      </c>
      <c r="B167" s="361" t="s">
        <v>2698</v>
      </c>
      <c r="C167" s="361" t="s">
        <v>480</v>
      </c>
      <c r="D167" s="361" t="s">
        <v>212</v>
      </c>
      <c r="E167" s="361" t="s">
        <v>211</v>
      </c>
      <c r="F167" s="362">
        <v>0</v>
      </c>
      <c r="G167" s="363">
        <v>1.29E-5</v>
      </c>
      <c r="H167" s="361" t="s">
        <v>2688</v>
      </c>
    </row>
    <row r="168" spans="1:8" ht="15.75" thickBot="1" x14ac:dyDescent="0.3">
      <c r="A168" s="361" t="s">
        <v>2692</v>
      </c>
      <c r="B168" s="361" t="s">
        <v>2698</v>
      </c>
      <c r="C168" s="361" t="s">
        <v>480</v>
      </c>
      <c r="D168" s="361" t="s">
        <v>212</v>
      </c>
      <c r="E168" s="361" t="s">
        <v>211</v>
      </c>
      <c r="F168" s="362">
        <v>0</v>
      </c>
      <c r="G168" s="363">
        <v>1.5E-5</v>
      </c>
      <c r="H168" s="361" t="s">
        <v>2688</v>
      </c>
    </row>
    <row r="169" spans="1:8" ht="15.75" thickBot="1" x14ac:dyDescent="0.3">
      <c r="A169" s="361" t="s">
        <v>2693</v>
      </c>
      <c r="B169" s="361" t="s">
        <v>2698</v>
      </c>
      <c r="C169" s="361" t="s">
        <v>480</v>
      </c>
      <c r="D169" s="361" t="s">
        <v>212</v>
      </c>
      <c r="E169" s="361" t="s">
        <v>211</v>
      </c>
      <c r="F169" s="362">
        <v>0</v>
      </c>
      <c r="G169" s="363">
        <v>6.4999999999999996E-6</v>
      </c>
      <c r="H169" s="361" t="s">
        <v>2688</v>
      </c>
    </row>
    <row r="170" spans="1:8" ht="15.75" thickBot="1" x14ac:dyDescent="0.3">
      <c r="A170" s="361" t="s">
        <v>2694</v>
      </c>
      <c r="B170" s="361" t="s">
        <v>2698</v>
      </c>
      <c r="C170" s="361" t="s">
        <v>480</v>
      </c>
      <c r="D170" s="361" t="s">
        <v>212</v>
      </c>
      <c r="E170" s="361" t="s">
        <v>211</v>
      </c>
      <c r="F170" s="362">
        <v>0</v>
      </c>
      <c r="G170" s="363">
        <v>6.4999999999999996E-6</v>
      </c>
      <c r="H170" s="361" t="s">
        <v>2688</v>
      </c>
    </row>
    <row r="171" spans="1:8" ht="15.75" thickBot="1" x14ac:dyDescent="0.3">
      <c r="A171" s="361" t="s">
        <v>2699</v>
      </c>
      <c r="B171" s="361" t="s">
        <v>2687</v>
      </c>
      <c r="C171" s="361" t="s">
        <v>480</v>
      </c>
      <c r="D171" s="361" t="s">
        <v>211</v>
      </c>
      <c r="E171" s="361" t="s">
        <v>212</v>
      </c>
      <c r="F171" s="362">
        <v>0</v>
      </c>
      <c r="G171" s="363">
        <v>6.9999999999999997E-7</v>
      </c>
      <c r="H171" s="361" t="s">
        <v>2688</v>
      </c>
    </row>
    <row r="172" spans="1:8" ht="15.75" thickBot="1" x14ac:dyDescent="0.3">
      <c r="A172" s="361" t="s">
        <v>264</v>
      </c>
      <c r="B172" s="361"/>
      <c r="C172" s="361" t="s">
        <v>489</v>
      </c>
      <c r="D172" s="361" t="s">
        <v>212</v>
      </c>
      <c r="E172" s="361" t="s">
        <v>212</v>
      </c>
      <c r="F172" s="362">
        <v>0.995</v>
      </c>
      <c r="G172" s="363">
        <v>56.6</v>
      </c>
      <c r="H172" s="361" t="s">
        <v>2701</v>
      </c>
    </row>
    <row r="173" spans="1:8" ht="15.75" thickBot="1" x14ac:dyDescent="0.3">
      <c r="A173" s="361" t="s">
        <v>2689</v>
      </c>
      <c r="B173" s="361"/>
      <c r="C173" s="361" t="s">
        <v>489</v>
      </c>
      <c r="D173" s="361" t="s">
        <v>212</v>
      </c>
      <c r="E173" s="361" t="s">
        <v>212</v>
      </c>
      <c r="F173" s="362">
        <v>0.99299999999999999</v>
      </c>
      <c r="G173" s="363">
        <v>78.900000000000006</v>
      </c>
      <c r="H173" s="361"/>
    </row>
    <row r="174" spans="1:8" ht="15.75" thickBot="1" x14ac:dyDescent="0.3">
      <c r="A174" s="361" t="s">
        <v>2689</v>
      </c>
      <c r="B174" s="361"/>
      <c r="C174" s="361" t="s">
        <v>489</v>
      </c>
      <c r="D174" s="361" t="s">
        <v>212</v>
      </c>
      <c r="E174" s="361" t="s">
        <v>212</v>
      </c>
      <c r="F174" s="362">
        <v>0.99299999999999999</v>
      </c>
      <c r="G174" s="363">
        <v>78.900000000000006</v>
      </c>
      <c r="H174" s="361"/>
    </row>
    <row r="175" spans="1:8" ht="15.75" thickBot="1" x14ac:dyDescent="0.3">
      <c r="A175" s="361" t="s">
        <v>264</v>
      </c>
      <c r="B175" s="361"/>
      <c r="C175" s="361" t="s">
        <v>489</v>
      </c>
      <c r="D175" s="361" t="s">
        <v>212</v>
      </c>
      <c r="E175" s="361" t="s">
        <v>212</v>
      </c>
      <c r="F175" s="362">
        <v>0.995</v>
      </c>
      <c r="G175" s="363">
        <v>56.6</v>
      </c>
      <c r="H175" s="361" t="s">
        <v>2688</v>
      </c>
    </row>
    <row r="176" spans="1:8" ht="15.75" thickBot="1" x14ac:dyDescent="0.3">
      <c r="A176" s="361" t="s">
        <v>2689</v>
      </c>
      <c r="B176" s="361"/>
      <c r="C176" s="361" t="s">
        <v>489</v>
      </c>
      <c r="D176" s="361" t="s">
        <v>212</v>
      </c>
      <c r="E176" s="361" t="s">
        <v>212</v>
      </c>
      <c r="F176" s="362">
        <v>0.99299999999999999</v>
      </c>
      <c r="G176" s="363">
        <v>78.900000000000006</v>
      </c>
      <c r="H176" s="361"/>
    </row>
    <row r="177" spans="1:8" ht="15.75" thickBot="1" x14ac:dyDescent="0.3">
      <c r="A177" s="361" t="s">
        <v>2699</v>
      </c>
      <c r="B177" s="361"/>
      <c r="C177" s="361" t="s">
        <v>489</v>
      </c>
      <c r="D177" s="361" t="s">
        <v>212</v>
      </c>
      <c r="E177" s="361" t="s">
        <v>212</v>
      </c>
      <c r="F177" s="362">
        <v>0.995</v>
      </c>
      <c r="G177" s="363">
        <v>63.1</v>
      </c>
      <c r="H177" s="361"/>
    </row>
    <row r="178" spans="1:8" ht="15.75" thickBot="1" x14ac:dyDescent="0.3">
      <c r="A178" s="361" t="s">
        <v>2690</v>
      </c>
      <c r="B178" s="361"/>
      <c r="C178" s="361" t="s">
        <v>489</v>
      </c>
      <c r="D178" s="361" t="s">
        <v>212</v>
      </c>
      <c r="E178" s="361" t="s">
        <v>212</v>
      </c>
      <c r="F178" s="362">
        <v>0.99</v>
      </c>
      <c r="G178" s="363">
        <v>74.099999999999994</v>
      </c>
      <c r="H178" s="361"/>
    </row>
    <row r="179" spans="1:8" ht="15.75" thickBot="1" x14ac:dyDescent="0.3">
      <c r="A179" s="361" t="s">
        <v>2696</v>
      </c>
      <c r="B179" s="361"/>
      <c r="C179" s="361" t="s">
        <v>489</v>
      </c>
      <c r="D179" s="361" t="s">
        <v>212</v>
      </c>
      <c r="E179" s="361" t="s">
        <v>212</v>
      </c>
      <c r="F179" s="362">
        <v>0.99</v>
      </c>
      <c r="G179" s="363">
        <v>73.7</v>
      </c>
      <c r="H179" s="361"/>
    </row>
    <row r="180" spans="1:8" ht="15.75" thickBot="1" x14ac:dyDescent="0.3">
      <c r="A180" s="361" t="s">
        <v>2691</v>
      </c>
      <c r="B180" s="361"/>
      <c r="C180" s="361" t="s">
        <v>489</v>
      </c>
      <c r="D180" s="361" t="s">
        <v>212</v>
      </c>
      <c r="E180" s="361" t="s">
        <v>212</v>
      </c>
      <c r="F180" s="362">
        <v>0.98</v>
      </c>
      <c r="G180" s="363">
        <v>102</v>
      </c>
      <c r="H180" s="361"/>
    </row>
    <row r="181" spans="1:8" ht="15.75" thickBot="1" x14ac:dyDescent="0.3">
      <c r="A181" s="361" t="s">
        <v>2693</v>
      </c>
      <c r="B181" s="361"/>
      <c r="C181" s="361" t="s">
        <v>489</v>
      </c>
      <c r="D181" s="361" t="s">
        <v>212</v>
      </c>
      <c r="E181" s="361" t="s">
        <v>212</v>
      </c>
      <c r="F181" s="362">
        <v>1</v>
      </c>
      <c r="G181" s="363">
        <v>112</v>
      </c>
      <c r="H181" s="361"/>
    </row>
    <row r="182" spans="1:8" ht="15.75" thickBot="1" x14ac:dyDescent="0.3">
      <c r="A182" s="361" t="s">
        <v>2694</v>
      </c>
      <c r="B182" s="361"/>
      <c r="C182" s="361" t="s">
        <v>489</v>
      </c>
      <c r="D182" s="361" t="s">
        <v>212</v>
      </c>
      <c r="E182" s="361" t="s">
        <v>212</v>
      </c>
      <c r="F182" s="362">
        <v>1</v>
      </c>
      <c r="G182" s="363">
        <v>100</v>
      </c>
      <c r="H182" s="361"/>
    </row>
    <row r="183" spans="1:8" ht="15.75" thickBot="1" x14ac:dyDescent="0.3">
      <c r="A183" s="361" t="s">
        <v>2695</v>
      </c>
      <c r="B183" s="361"/>
      <c r="C183" s="361" t="s">
        <v>489</v>
      </c>
      <c r="D183" s="361" t="s">
        <v>212</v>
      </c>
      <c r="E183" s="361" t="s">
        <v>212</v>
      </c>
      <c r="F183" s="362">
        <v>0.995</v>
      </c>
      <c r="G183" s="363">
        <v>70.8</v>
      </c>
      <c r="H183" s="361"/>
    </row>
    <row r="184" spans="1:8" ht="15.75" thickBot="1" x14ac:dyDescent="0.3">
      <c r="A184" s="361" t="s">
        <v>265</v>
      </c>
      <c r="B184" s="361"/>
      <c r="C184" s="361" t="s">
        <v>489</v>
      </c>
      <c r="D184" s="361" t="s">
        <v>212</v>
      </c>
      <c r="E184" s="361" t="s">
        <v>212</v>
      </c>
      <c r="F184" s="362">
        <v>0.995</v>
      </c>
      <c r="G184" s="363">
        <v>54.6</v>
      </c>
      <c r="H184" s="361"/>
    </row>
    <row r="185" spans="1:8" ht="15.75" thickBot="1" x14ac:dyDescent="0.3">
      <c r="A185" s="361" t="s">
        <v>2692</v>
      </c>
      <c r="B185" s="361"/>
      <c r="C185" s="361" t="s">
        <v>489</v>
      </c>
      <c r="D185" s="361" t="s">
        <v>212</v>
      </c>
      <c r="E185" s="361" t="s">
        <v>212</v>
      </c>
      <c r="F185" s="362">
        <v>0.99199999999999999</v>
      </c>
      <c r="G185" s="363">
        <v>94.1</v>
      </c>
      <c r="H185" s="361"/>
    </row>
    <row r="186" spans="1:8" ht="15.75" thickBot="1" x14ac:dyDescent="0.3">
      <c r="A186" s="361" t="s">
        <v>264</v>
      </c>
      <c r="B186" s="361" t="s">
        <v>2687</v>
      </c>
      <c r="C186" s="361" t="s">
        <v>506</v>
      </c>
      <c r="D186" s="361" t="s">
        <v>211</v>
      </c>
      <c r="E186" s="361" t="s">
        <v>212</v>
      </c>
      <c r="F186" s="362">
        <v>0</v>
      </c>
      <c r="G186" s="363">
        <v>2.7499999999999998E-9</v>
      </c>
      <c r="H186" s="361" t="s">
        <v>2688</v>
      </c>
    </row>
    <row r="187" spans="1:8" ht="15.75" thickBot="1" x14ac:dyDescent="0.3">
      <c r="A187" s="361" t="s">
        <v>2689</v>
      </c>
      <c r="B187" s="361" t="s">
        <v>2687</v>
      </c>
      <c r="C187" s="361" t="s">
        <v>506</v>
      </c>
      <c r="D187" s="361" t="s">
        <v>212</v>
      </c>
      <c r="E187" s="361" t="s">
        <v>211</v>
      </c>
      <c r="F187" s="362">
        <v>0</v>
      </c>
      <c r="G187" s="363">
        <v>2.0100000000000001E-8</v>
      </c>
      <c r="H187" s="361" t="s">
        <v>2688</v>
      </c>
    </row>
    <row r="188" spans="1:8" ht="15.75" thickBot="1" x14ac:dyDescent="0.3">
      <c r="A188" s="361" t="s">
        <v>2689</v>
      </c>
      <c r="B188" s="361" t="s">
        <v>2687</v>
      </c>
      <c r="C188" s="361" t="s">
        <v>506</v>
      </c>
      <c r="D188" s="361" t="s">
        <v>211</v>
      </c>
      <c r="E188" s="361" t="s">
        <v>212</v>
      </c>
      <c r="F188" s="362">
        <v>0</v>
      </c>
      <c r="G188" s="363">
        <v>7.0000000000000005E-8</v>
      </c>
      <c r="H188" s="361" t="s">
        <v>2688</v>
      </c>
    </row>
    <row r="189" spans="1:8" ht="15.75" thickBot="1" x14ac:dyDescent="0.3">
      <c r="A189" s="361" t="s">
        <v>2692</v>
      </c>
      <c r="B189" s="361" t="s">
        <v>2687</v>
      </c>
      <c r="C189" s="361" t="s">
        <v>506</v>
      </c>
      <c r="D189" s="361" t="s">
        <v>212</v>
      </c>
      <c r="E189" s="361" t="s">
        <v>211</v>
      </c>
      <c r="F189" s="362">
        <v>0</v>
      </c>
      <c r="G189" s="363">
        <v>1.4669999999999999E-4</v>
      </c>
      <c r="H189" s="361" t="s">
        <v>2688</v>
      </c>
    </row>
    <row r="190" spans="1:8" ht="15.75" thickBot="1" x14ac:dyDescent="0.3">
      <c r="A190" s="361" t="s">
        <v>2693</v>
      </c>
      <c r="B190" s="361" t="s">
        <v>2687</v>
      </c>
      <c r="C190" s="361" t="s">
        <v>506</v>
      </c>
      <c r="D190" s="361" t="s">
        <v>212</v>
      </c>
      <c r="E190" s="361" t="s">
        <v>211</v>
      </c>
      <c r="F190" s="362">
        <v>0</v>
      </c>
      <c r="G190" s="363">
        <v>1.552E-4</v>
      </c>
      <c r="H190" s="361" t="s">
        <v>2688</v>
      </c>
    </row>
    <row r="191" spans="1:8" ht="15.75" thickBot="1" x14ac:dyDescent="0.3">
      <c r="A191" s="361" t="s">
        <v>2694</v>
      </c>
      <c r="B191" s="361" t="s">
        <v>2687</v>
      </c>
      <c r="C191" s="361" t="s">
        <v>506</v>
      </c>
      <c r="D191" s="361" t="s">
        <v>212</v>
      </c>
      <c r="E191" s="361" t="s">
        <v>211</v>
      </c>
      <c r="F191" s="362">
        <v>0</v>
      </c>
      <c r="G191" s="363">
        <v>1.552E-4</v>
      </c>
      <c r="H191" s="361" t="s">
        <v>2688</v>
      </c>
    </row>
    <row r="192" spans="1:8" ht="15.75" thickBot="1" x14ac:dyDescent="0.3">
      <c r="A192" s="361" t="s">
        <v>2689</v>
      </c>
      <c r="B192" s="361" t="s">
        <v>2698</v>
      </c>
      <c r="C192" s="361" t="s">
        <v>506</v>
      </c>
      <c r="D192" s="361" t="s">
        <v>212</v>
      </c>
      <c r="E192" s="361" t="s">
        <v>211</v>
      </c>
      <c r="F192" s="362">
        <v>0</v>
      </c>
      <c r="G192" s="363">
        <v>2.0100000000000001E-8</v>
      </c>
      <c r="H192" s="361" t="s">
        <v>2688</v>
      </c>
    </row>
    <row r="193" spans="1:8" ht="15.75" thickBot="1" x14ac:dyDescent="0.3">
      <c r="A193" s="361" t="s">
        <v>2692</v>
      </c>
      <c r="B193" s="361" t="s">
        <v>2698</v>
      </c>
      <c r="C193" s="361" t="s">
        <v>506</v>
      </c>
      <c r="D193" s="361" t="s">
        <v>212</v>
      </c>
      <c r="E193" s="361" t="s">
        <v>211</v>
      </c>
      <c r="F193" s="362">
        <v>0</v>
      </c>
      <c r="G193" s="363">
        <v>1.4669999999999999E-4</v>
      </c>
      <c r="H193" s="361" t="s">
        <v>2688</v>
      </c>
    </row>
    <row r="194" spans="1:8" ht="15.75" thickBot="1" x14ac:dyDescent="0.3">
      <c r="A194" s="361" t="s">
        <v>2693</v>
      </c>
      <c r="B194" s="361" t="s">
        <v>2698</v>
      </c>
      <c r="C194" s="361" t="s">
        <v>506</v>
      </c>
      <c r="D194" s="361" t="s">
        <v>212</v>
      </c>
      <c r="E194" s="361" t="s">
        <v>211</v>
      </c>
      <c r="F194" s="362">
        <v>0</v>
      </c>
      <c r="G194" s="363">
        <v>1.552E-4</v>
      </c>
      <c r="H194" s="361" t="s">
        <v>2688</v>
      </c>
    </row>
    <row r="195" spans="1:8" ht="15.75" thickBot="1" x14ac:dyDescent="0.3">
      <c r="A195" s="361" t="s">
        <v>2694</v>
      </c>
      <c r="B195" s="361" t="s">
        <v>2698</v>
      </c>
      <c r="C195" s="361" t="s">
        <v>506</v>
      </c>
      <c r="D195" s="361" t="s">
        <v>212</v>
      </c>
      <c r="E195" s="361" t="s">
        <v>211</v>
      </c>
      <c r="F195" s="362">
        <v>0</v>
      </c>
      <c r="G195" s="363">
        <v>1.552E-4</v>
      </c>
      <c r="H195" s="361" t="s">
        <v>2688</v>
      </c>
    </row>
    <row r="196" spans="1:8" ht="15.75" thickBot="1" x14ac:dyDescent="0.3">
      <c r="A196" s="361" t="s">
        <v>264</v>
      </c>
      <c r="B196" s="361" t="s">
        <v>2698</v>
      </c>
      <c r="C196" s="361" t="s">
        <v>506</v>
      </c>
      <c r="D196" s="361" t="s">
        <v>211</v>
      </c>
      <c r="E196" s="361" t="s">
        <v>212</v>
      </c>
      <c r="F196" s="362">
        <v>0</v>
      </c>
      <c r="G196" s="363">
        <v>9.4600000000000003E-7</v>
      </c>
      <c r="H196" s="361" t="s">
        <v>2688</v>
      </c>
    </row>
    <row r="197" spans="1:8" ht="15.75" thickBot="1" x14ac:dyDescent="0.3">
      <c r="A197" s="361" t="s">
        <v>2690</v>
      </c>
      <c r="B197" s="361" t="s">
        <v>2698</v>
      </c>
      <c r="C197" s="361" t="s">
        <v>506</v>
      </c>
      <c r="D197" s="361" t="s">
        <v>211</v>
      </c>
      <c r="E197" s="361" t="s">
        <v>212</v>
      </c>
      <c r="F197" s="362">
        <v>0</v>
      </c>
      <c r="G197" s="363">
        <v>1.9999999999999999E-7</v>
      </c>
      <c r="H197" s="361" t="s">
        <v>2688</v>
      </c>
    </row>
    <row r="198" spans="1:8" ht="15.75" thickBot="1" x14ac:dyDescent="0.3">
      <c r="A198" s="361" t="s">
        <v>2692</v>
      </c>
      <c r="B198" s="361" t="s">
        <v>2687</v>
      </c>
      <c r="C198" s="361" t="s">
        <v>506</v>
      </c>
      <c r="D198" s="361" t="s">
        <v>211</v>
      </c>
      <c r="E198" s="361" t="s">
        <v>212</v>
      </c>
      <c r="F198" s="362">
        <v>0</v>
      </c>
      <c r="G198" s="363">
        <v>8.7999999999999994E-8</v>
      </c>
      <c r="H198" s="361" t="s">
        <v>2688</v>
      </c>
    </row>
    <row r="199" spans="1:8" ht="15.75" thickBot="1" x14ac:dyDescent="0.3">
      <c r="A199" s="361" t="s">
        <v>2693</v>
      </c>
      <c r="B199" s="361" t="s">
        <v>2687</v>
      </c>
      <c r="C199" s="361" t="s">
        <v>506</v>
      </c>
      <c r="D199" s="361" t="s">
        <v>211</v>
      </c>
      <c r="E199" s="361" t="s">
        <v>212</v>
      </c>
      <c r="F199" s="362">
        <v>0</v>
      </c>
      <c r="G199" s="363">
        <v>4.3099999999999998E-7</v>
      </c>
      <c r="H199" s="361" t="s">
        <v>2688</v>
      </c>
    </row>
    <row r="200" spans="1:8" ht="15.75" thickBot="1" x14ac:dyDescent="0.3">
      <c r="A200" s="361" t="s">
        <v>2694</v>
      </c>
      <c r="B200" s="361" t="s">
        <v>2687</v>
      </c>
      <c r="C200" s="361" t="s">
        <v>506</v>
      </c>
      <c r="D200" s="361" t="s">
        <v>211</v>
      </c>
      <c r="E200" s="361" t="s">
        <v>212</v>
      </c>
      <c r="F200" s="362">
        <v>0</v>
      </c>
      <c r="G200" s="363">
        <v>4.3099999999999998E-7</v>
      </c>
      <c r="H200" s="361" t="s">
        <v>2688</v>
      </c>
    </row>
    <row r="201" spans="1:8" ht="15.75" thickBot="1" x14ac:dyDescent="0.3">
      <c r="A201" s="361" t="s">
        <v>2699</v>
      </c>
      <c r="B201" s="361" t="s">
        <v>2687</v>
      </c>
      <c r="C201" s="361" t="s">
        <v>506</v>
      </c>
      <c r="D201" s="361" t="s">
        <v>212</v>
      </c>
      <c r="E201" s="361" t="s">
        <v>211</v>
      </c>
      <c r="F201" s="362">
        <v>0</v>
      </c>
      <c r="G201" s="363">
        <v>2.0100000000000001E-8</v>
      </c>
      <c r="H201" s="361" t="s">
        <v>2688</v>
      </c>
    </row>
    <row r="202" spans="1:8" ht="15.75" thickBot="1" x14ac:dyDescent="0.3">
      <c r="A202" s="361" t="s">
        <v>2696</v>
      </c>
      <c r="B202" s="361" t="s">
        <v>2687</v>
      </c>
      <c r="C202" s="361" t="s">
        <v>506</v>
      </c>
      <c r="D202" s="361" t="s">
        <v>212</v>
      </c>
      <c r="E202" s="361" t="s">
        <v>211</v>
      </c>
      <c r="F202" s="362">
        <v>0</v>
      </c>
      <c r="G202" s="363">
        <v>2.0100000000000001E-8</v>
      </c>
      <c r="H202" s="361"/>
    </row>
    <row r="203" spans="1:8" ht="15.75" thickBot="1" x14ac:dyDescent="0.3">
      <c r="A203" s="361" t="s">
        <v>2699</v>
      </c>
      <c r="B203" s="361" t="s">
        <v>2698</v>
      </c>
      <c r="C203" s="361" t="s">
        <v>506</v>
      </c>
      <c r="D203" s="361" t="s">
        <v>212</v>
      </c>
      <c r="E203" s="361" t="s">
        <v>211</v>
      </c>
      <c r="F203" s="362">
        <v>0</v>
      </c>
      <c r="G203" s="363">
        <v>2.0100000000000001E-8</v>
      </c>
      <c r="H203" s="361"/>
    </row>
    <row r="204" spans="1:8" ht="15.75" thickBot="1" x14ac:dyDescent="0.3">
      <c r="A204" s="361" t="s">
        <v>2689</v>
      </c>
      <c r="B204" s="361" t="s">
        <v>2697</v>
      </c>
      <c r="C204" s="361" t="s">
        <v>506</v>
      </c>
      <c r="D204" s="361" t="s">
        <v>212</v>
      </c>
      <c r="E204" s="361" t="s">
        <v>211</v>
      </c>
      <c r="F204" s="362">
        <v>0</v>
      </c>
      <c r="G204" s="363">
        <v>2.0100000000000001E-8</v>
      </c>
      <c r="H204" s="361"/>
    </row>
    <row r="205" spans="1:8" ht="15.75" thickBot="1" x14ac:dyDescent="0.3">
      <c r="A205" s="361" t="s">
        <v>2690</v>
      </c>
      <c r="B205" s="361" t="s">
        <v>2697</v>
      </c>
      <c r="C205" s="361" t="s">
        <v>506</v>
      </c>
      <c r="D205" s="361" t="s">
        <v>212</v>
      </c>
      <c r="E205" s="361" t="s">
        <v>211</v>
      </c>
      <c r="F205" s="362">
        <v>0</v>
      </c>
      <c r="G205" s="363">
        <v>2.0100000000000001E-8</v>
      </c>
      <c r="H205" s="361"/>
    </row>
    <row r="206" spans="1:8" ht="15.75" thickBot="1" x14ac:dyDescent="0.3">
      <c r="A206" s="361" t="s">
        <v>2696</v>
      </c>
      <c r="B206" s="361" t="s">
        <v>2697</v>
      </c>
      <c r="C206" s="361" t="s">
        <v>506</v>
      </c>
      <c r="D206" s="361" t="s">
        <v>212</v>
      </c>
      <c r="E206" s="361" t="s">
        <v>211</v>
      </c>
      <c r="F206" s="362">
        <v>0</v>
      </c>
      <c r="G206" s="363">
        <v>2.0100000000000001E-8</v>
      </c>
      <c r="H206" s="361"/>
    </row>
    <row r="207" spans="1:8" ht="15.75" thickBot="1" x14ac:dyDescent="0.3">
      <c r="A207" s="361" t="s">
        <v>264</v>
      </c>
      <c r="B207" s="361" t="s">
        <v>2687</v>
      </c>
      <c r="C207" s="361" t="s">
        <v>511</v>
      </c>
      <c r="D207" s="361" t="s">
        <v>212</v>
      </c>
      <c r="E207" s="361" t="s">
        <v>211</v>
      </c>
      <c r="F207" s="362">
        <v>0</v>
      </c>
      <c r="G207" s="363">
        <v>2.2999999999999999E-7</v>
      </c>
      <c r="H207" s="361" t="s">
        <v>2688</v>
      </c>
    </row>
    <row r="208" spans="1:8" ht="15.75" thickBot="1" x14ac:dyDescent="0.3">
      <c r="A208" s="361" t="s">
        <v>264</v>
      </c>
      <c r="B208" s="361" t="s">
        <v>2687</v>
      </c>
      <c r="C208" s="361" t="s">
        <v>511</v>
      </c>
      <c r="D208" s="361" t="s">
        <v>211</v>
      </c>
      <c r="E208" s="361" t="s">
        <v>212</v>
      </c>
      <c r="F208" s="362">
        <v>0</v>
      </c>
      <c r="G208" s="363">
        <v>1.08E-7</v>
      </c>
      <c r="H208" s="361" t="s">
        <v>2688</v>
      </c>
    </row>
    <row r="209" spans="1:8" ht="15.75" thickBot="1" x14ac:dyDescent="0.3">
      <c r="A209" s="361" t="s">
        <v>2689</v>
      </c>
      <c r="B209" s="361" t="s">
        <v>2687</v>
      </c>
      <c r="C209" s="361" t="s">
        <v>511</v>
      </c>
      <c r="D209" s="361" t="s">
        <v>212</v>
      </c>
      <c r="E209" s="361" t="s">
        <v>211</v>
      </c>
      <c r="F209" s="362">
        <v>0</v>
      </c>
      <c r="G209" s="363">
        <v>9.9999999999999995E-8</v>
      </c>
      <c r="H209" s="361" t="s">
        <v>2688</v>
      </c>
    </row>
    <row r="210" spans="1:8" ht="15.75" thickBot="1" x14ac:dyDescent="0.3">
      <c r="A210" s="361" t="s">
        <v>2689</v>
      </c>
      <c r="B210" s="361" t="s">
        <v>2687</v>
      </c>
      <c r="C210" s="361" t="s">
        <v>511</v>
      </c>
      <c r="D210" s="361" t="s">
        <v>211</v>
      </c>
      <c r="E210" s="361" t="s">
        <v>212</v>
      </c>
      <c r="F210" s="362">
        <v>0</v>
      </c>
      <c r="G210" s="363">
        <v>3.9999999999999998E-7</v>
      </c>
      <c r="H210" s="361" t="s">
        <v>2688</v>
      </c>
    </row>
    <row r="211" spans="1:8" ht="15.75" thickBot="1" x14ac:dyDescent="0.3">
      <c r="A211" s="361" t="s">
        <v>2699</v>
      </c>
      <c r="B211" s="361" t="s">
        <v>2687</v>
      </c>
      <c r="C211" s="361" t="s">
        <v>511</v>
      </c>
      <c r="D211" s="361" t="s">
        <v>212</v>
      </c>
      <c r="E211" s="361" t="s">
        <v>211</v>
      </c>
      <c r="F211" s="362">
        <v>0</v>
      </c>
      <c r="G211" s="363">
        <v>2.2999999999999999E-7</v>
      </c>
      <c r="H211" s="361" t="s">
        <v>2688</v>
      </c>
    </row>
    <row r="212" spans="1:8" ht="15.75" thickBot="1" x14ac:dyDescent="0.3">
      <c r="A212" s="361" t="s">
        <v>2690</v>
      </c>
      <c r="B212" s="361" t="s">
        <v>2687</v>
      </c>
      <c r="C212" s="361" t="s">
        <v>511</v>
      </c>
      <c r="D212" s="361" t="s">
        <v>212</v>
      </c>
      <c r="E212" s="361" t="s">
        <v>211</v>
      </c>
      <c r="F212" s="362">
        <v>0</v>
      </c>
      <c r="G212" s="363">
        <v>3.9299999999999999E-7</v>
      </c>
      <c r="H212" s="361" t="s">
        <v>2688</v>
      </c>
    </row>
    <row r="213" spans="1:8" ht="15.75" thickBot="1" x14ac:dyDescent="0.3">
      <c r="A213" s="361" t="s">
        <v>2690</v>
      </c>
      <c r="B213" s="361" t="s">
        <v>2687</v>
      </c>
      <c r="C213" s="361" t="s">
        <v>511</v>
      </c>
      <c r="D213" s="361" t="s">
        <v>211</v>
      </c>
      <c r="E213" s="361" t="s">
        <v>212</v>
      </c>
      <c r="F213" s="362">
        <v>0</v>
      </c>
      <c r="G213" s="363">
        <v>6.0299999999999999E-6</v>
      </c>
      <c r="H213" s="361" t="s">
        <v>2688</v>
      </c>
    </row>
    <row r="214" spans="1:8" ht="15.75" thickBot="1" x14ac:dyDescent="0.3">
      <c r="A214" s="361" t="s">
        <v>2691</v>
      </c>
      <c r="B214" s="361" t="s">
        <v>2687</v>
      </c>
      <c r="C214" s="361" t="s">
        <v>511</v>
      </c>
      <c r="D214" s="361" t="s">
        <v>212</v>
      </c>
      <c r="E214" s="361" t="s">
        <v>211</v>
      </c>
      <c r="F214" s="362">
        <v>0</v>
      </c>
      <c r="G214" s="363">
        <v>6.0700000000000003E-6</v>
      </c>
      <c r="H214" s="361" t="s">
        <v>2688</v>
      </c>
    </row>
    <row r="215" spans="1:8" ht="15.75" thickBot="1" x14ac:dyDescent="0.3">
      <c r="A215" s="361" t="s">
        <v>2692</v>
      </c>
      <c r="B215" s="361" t="s">
        <v>2687</v>
      </c>
      <c r="C215" s="361" t="s">
        <v>511</v>
      </c>
      <c r="D215" s="361" t="s">
        <v>212</v>
      </c>
      <c r="E215" s="361" t="s">
        <v>211</v>
      </c>
      <c r="F215" s="362">
        <v>0</v>
      </c>
      <c r="G215" s="363">
        <v>9.0000000000000002E-6</v>
      </c>
      <c r="H215" s="361" t="s">
        <v>2688</v>
      </c>
    </row>
    <row r="216" spans="1:8" ht="15.75" thickBot="1" x14ac:dyDescent="0.3">
      <c r="A216" s="361" t="s">
        <v>2692</v>
      </c>
      <c r="B216" s="361" t="s">
        <v>2687</v>
      </c>
      <c r="C216" s="361" t="s">
        <v>511</v>
      </c>
      <c r="D216" s="361" t="s">
        <v>211</v>
      </c>
      <c r="E216" s="361" t="s">
        <v>212</v>
      </c>
      <c r="F216" s="362">
        <v>0</v>
      </c>
      <c r="G216" s="363">
        <v>1.15E-6</v>
      </c>
      <c r="H216" s="361" t="s">
        <v>2688</v>
      </c>
    </row>
    <row r="217" spans="1:8" ht="15.75" thickBot="1" x14ac:dyDescent="0.3">
      <c r="A217" s="361" t="s">
        <v>2693</v>
      </c>
      <c r="B217" s="361" t="s">
        <v>2687</v>
      </c>
      <c r="C217" s="361" t="s">
        <v>511</v>
      </c>
      <c r="D217" s="361" t="s">
        <v>212</v>
      </c>
      <c r="E217" s="361" t="s">
        <v>211</v>
      </c>
      <c r="F217" s="362">
        <v>0</v>
      </c>
      <c r="G217" s="363">
        <v>6.9999999999999997E-7</v>
      </c>
      <c r="H217" s="361" t="s">
        <v>2688</v>
      </c>
    </row>
    <row r="218" spans="1:8" ht="15.75" thickBot="1" x14ac:dyDescent="0.3">
      <c r="A218" s="361" t="s">
        <v>2694</v>
      </c>
      <c r="B218" s="361" t="s">
        <v>2687</v>
      </c>
      <c r="C218" s="361" t="s">
        <v>511</v>
      </c>
      <c r="D218" s="361" t="s">
        <v>212</v>
      </c>
      <c r="E218" s="361" t="s">
        <v>211</v>
      </c>
      <c r="F218" s="362">
        <v>0</v>
      </c>
      <c r="G218" s="363">
        <v>6.9999999999999997E-7</v>
      </c>
      <c r="H218" s="361" t="s">
        <v>2688</v>
      </c>
    </row>
    <row r="219" spans="1:8" ht="15.75" thickBot="1" x14ac:dyDescent="0.3">
      <c r="A219" s="361" t="s">
        <v>2693</v>
      </c>
      <c r="B219" s="361" t="s">
        <v>2687</v>
      </c>
      <c r="C219" s="361" t="s">
        <v>511</v>
      </c>
      <c r="D219" s="361" t="s">
        <v>211</v>
      </c>
      <c r="E219" s="361" t="s">
        <v>212</v>
      </c>
      <c r="F219" s="362">
        <v>0</v>
      </c>
      <c r="G219" s="363">
        <v>1.5E-6</v>
      </c>
      <c r="H219" s="361" t="s">
        <v>2688</v>
      </c>
    </row>
    <row r="220" spans="1:8" ht="15.75" thickBot="1" x14ac:dyDescent="0.3">
      <c r="A220" s="361" t="s">
        <v>2694</v>
      </c>
      <c r="B220" s="361" t="s">
        <v>2687</v>
      </c>
      <c r="C220" s="361" t="s">
        <v>511</v>
      </c>
      <c r="D220" s="361" t="s">
        <v>211</v>
      </c>
      <c r="E220" s="361" t="s">
        <v>212</v>
      </c>
      <c r="F220" s="362">
        <v>0</v>
      </c>
      <c r="G220" s="363">
        <v>1.5E-6</v>
      </c>
      <c r="H220" s="361" t="s">
        <v>2688</v>
      </c>
    </row>
    <row r="221" spans="1:8" ht="15.75" thickBot="1" x14ac:dyDescent="0.3">
      <c r="A221" s="361" t="s">
        <v>2695</v>
      </c>
      <c r="B221" s="361" t="s">
        <v>2687</v>
      </c>
      <c r="C221" s="361" t="s">
        <v>511</v>
      </c>
      <c r="D221" s="361" t="s">
        <v>212</v>
      </c>
      <c r="E221" s="361" t="s">
        <v>211</v>
      </c>
      <c r="F221" s="362">
        <v>0</v>
      </c>
      <c r="G221" s="363">
        <v>6.3E-7</v>
      </c>
      <c r="H221" s="361" t="s">
        <v>2688</v>
      </c>
    </row>
    <row r="222" spans="1:8" ht="15.75" thickBot="1" x14ac:dyDescent="0.3">
      <c r="A222" s="361" t="s">
        <v>265</v>
      </c>
      <c r="B222" s="361" t="s">
        <v>2687</v>
      </c>
      <c r="C222" s="361" t="s">
        <v>511</v>
      </c>
      <c r="D222" s="361" t="s">
        <v>212</v>
      </c>
      <c r="E222" s="361" t="s">
        <v>211</v>
      </c>
      <c r="F222" s="362">
        <v>0</v>
      </c>
      <c r="G222" s="363">
        <v>8.3299999999999998E-8</v>
      </c>
      <c r="H222" s="361" t="s">
        <v>2688</v>
      </c>
    </row>
    <row r="223" spans="1:8" ht="15.75" thickBot="1" x14ac:dyDescent="0.3">
      <c r="A223" s="361" t="s">
        <v>2696</v>
      </c>
      <c r="B223" s="361" t="s">
        <v>2697</v>
      </c>
      <c r="C223" s="361" t="s">
        <v>511</v>
      </c>
      <c r="D223" s="361" t="s">
        <v>212</v>
      </c>
      <c r="E223" s="361" t="s">
        <v>211</v>
      </c>
      <c r="F223" s="362">
        <v>0</v>
      </c>
      <c r="G223" s="363">
        <v>1.1999999999999999E-7</v>
      </c>
      <c r="H223" s="361" t="s">
        <v>2688</v>
      </c>
    </row>
    <row r="224" spans="1:8" ht="15.75" thickBot="1" x14ac:dyDescent="0.3">
      <c r="A224" s="361" t="s">
        <v>2690</v>
      </c>
      <c r="B224" s="361" t="s">
        <v>2697</v>
      </c>
      <c r="C224" s="361" t="s">
        <v>511</v>
      </c>
      <c r="D224" s="361" t="s">
        <v>212</v>
      </c>
      <c r="E224" s="361" t="s">
        <v>211</v>
      </c>
      <c r="F224" s="362">
        <v>0</v>
      </c>
      <c r="G224" s="363">
        <v>1.1999999999999999E-7</v>
      </c>
      <c r="H224" s="361" t="s">
        <v>2688</v>
      </c>
    </row>
    <row r="225" spans="1:8" ht="15.75" thickBot="1" x14ac:dyDescent="0.3">
      <c r="A225" s="361" t="s">
        <v>265</v>
      </c>
      <c r="B225" s="361" t="s">
        <v>2697</v>
      </c>
      <c r="C225" s="361" t="s">
        <v>511</v>
      </c>
      <c r="D225" s="361" t="s">
        <v>212</v>
      </c>
      <c r="E225" s="361" t="s">
        <v>211</v>
      </c>
      <c r="F225" s="362">
        <v>0</v>
      </c>
      <c r="G225" s="363">
        <v>8.3299999999999998E-8</v>
      </c>
      <c r="H225" s="361" t="s">
        <v>2688</v>
      </c>
    </row>
    <row r="226" spans="1:8" ht="15.75" thickBot="1" x14ac:dyDescent="0.3">
      <c r="A226" s="361" t="s">
        <v>2695</v>
      </c>
      <c r="B226" s="361" t="s">
        <v>2697</v>
      </c>
      <c r="C226" s="361" t="s">
        <v>511</v>
      </c>
      <c r="D226" s="361" t="s">
        <v>212</v>
      </c>
      <c r="E226" s="361" t="s">
        <v>211</v>
      </c>
      <c r="F226" s="362">
        <v>0</v>
      </c>
      <c r="G226" s="363">
        <v>6.3E-7</v>
      </c>
      <c r="H226" s="361" t="s">
        <v>2688</v>
      </c>
    </row>
    <row r="227" spans="1:8" ht="15.75" thickBot="1" x14ac:dyDescent="0.3">
      <c r="A227" s="361" t="s">
        <v>2689</v>
      </c>
      <c r="B227" s="361" t="s">
        <v>2697</v>
      </c>
      <c r="C227" s="361" t="s">
        <v>511</v>
      </c>
      <c r="D227" s="361" t="s">
        <v>212</v>
      </c>
      <c r="E227" s="361" t="s">
        <v>211</v>
      </c>
      <c r="F227" s="362">
        <v>0</v>
      </c>
      <c r="G227" s="363">
        <v>1.1999999999999999E-7</v>
      </c>
      <c r="H227" s="361" t="s">
        <v>2688</v>
      </c>
    </row>
    <row r="228" spans="1:8" ht="15.75" thickBot="1" x14ac:dyDescent="0.3">
      <c r="A228" s="361" t="s">
        <v>264</v>
      </c>
      <c r="B228" s="361" t="s">
        <v>2698</v>
      </c>
      <c r="C228" s="361" t="s">
        <v>511</v>
      </c>
      <c r="D228" s="361" t="s">
        <v>212</v>
      </c>
      <c r="E228" s="361" t="s">
        <v>211</v>
      </c>
      <c r="F228" s="362">
        <v>0</v>
      </c>
      <c r="G228" s="363">
        <v>9.9999999999999995E-8</v>
      </c>
      <c r="H228" s="361" t="s">
        <v>2688</v>
      </c>
    </row>
    <row r="229" spans="1:8" ht="15.75" thickBot="1" x14ac:dyDescent="0.3">
      <c r="A229" s="361" t="s">
        <v>264</v>
      </c>
      <c r="B229" s="361" t="s">
        <v>2698</v>
      </c>
      <c r="C229" s="361" t="s">
        <v>511</v>
      </c>
      <c r="D229" s="361" t="s">
        <v>211</v>
      </c>
      <c r="E229" s="361" t="s">
        <v>212</v>
      </c>
      <c r="F229" s="362">
        <v>0</v>
      </c>
      <c r="G229" s="363">
        <v>4.8999999999999996E-10</v>
      </c>
      <c r="H229" s="361" t="s">
        <v>2688</v>
      </c>
    </row>
    <row r="230" spans="1:8" ht="15.75" thickBot="1" x14ac:dyDescent="0.3">
      <c r="A230" s="361" t="s">
        <v>2689</v>
      </c>
      <c r="B230" s="361" t="s">
        <v>2698</v>
      </c>
      <c r="C230" s="361" t="s">
        <v>511</v>
      </c>
      <c r="D230" s="361" t="s">
        <v>212</v>
      </c>
      <c r="E230" s="361" t="s">
        <v>211</v>
      </c>
      <c r="F230" s="362">
        <v>0</v>
      </c>
      <c r="G230" s="363">
        <v>9.9999999999999995E-7</v>
      </c>
      <c r="H230" s="361" t="s">
        <v>2688</v>
      </c>
    </row>
    <row r="231" spans="1:8" ht="15.75" thickBot="1" x14ac:dyDescent="0.3">
      <c r="A231" s="361" t="s">
        <v>2699</v>
      </c>
      <c r="B231" s="361" t="s">
        <v>2698</v>
      </c>
      <c r="C231" s="361" t="s">
        <v>511</v>
      </c>
      <c r="D231" s="361" t="s">
        <v>212</v>
      </c>
      <c r="E231" s="361" t="s">
        <v>211</v>
      </c>
      <c r="F231" s="362">
        <v>0</v>
      </c>
      <c r="G231" s="363">
        <v>2.2999999999999999E-7</v>
      </c>
      <c r="H231" s="361" t="s">
        <v>2688</v>
      </c>
    </row>
    <row r="232" spans="1:8" ht="15.75" thickBot="1" x14ac:dyDescent="0.3">
      <c r="A232" s="361" t="s">
        <v>2690</v>
      </c>
      <c r="B232" s="361" t="s">
        <v>2698</v>
      </c>
      <c r="C232" s="361" t="s">
        <v>511</v>
      </c>
      <c r="D232" s="361" t="s">
        <v>212</v>
      </c>
      <c r="E232" s="361" t="s">
        <v>211</v>
      </c>
      <c r="F232" s="362">
        <v>0</v>
      </c>
      <c r="G232" s="363">
        <v>3.9299999999999999E-7</v>
      </c>
      <c r="H232" s="361" t="s">
        <v>2688</v>
      </c>
    </row>
    <row r="233" spans="1:8" ht="15.75" thickBot="1" x14ac:dyDescent="0.3">
      <c r="A233" s="361" t="s">
        <v>2690</v>
      </c>
      <c r="B233" s="361" t="s">
        <v>2698</v>
      </c>
      <c r="C233" s="361" t="s">
        <v>511</v>
      </c>
      <c r="D233" s="361" t="s">
        <v>211</v>
      </c>
      <c r="E233" s="361" t="s">
        <v>212</v>
      </c>
      <c r="F233" s="362">
        <v>0</v>
      </c>
      <c r="G233" s="363">
        <v>3.9000000000000002E-7</v>
      </c>
      <c r="H233" s="361" t="s">
        <v>2688</v>
      </c>
    </row>
    <row r="234" spans="1:8" ht="15.75" thickBot="1" x14ac:dyDescent="0.3">
      <c r="A234" s="361" t="s">
        <v>2691</v>
      </c>
      <c r="B234" s="361" t="s">
        <v>2698</v>
      </c>
      <c r="C234" s="361" t="s">
        <v>511</v>
      </c>
      <c r="D234" s="361" t="s">
        <v>212</v>
      </c>
      <c r="E234" s="361" t="s">
        <v>211</v>
      </c>
      <c r="F234" s="362">
        <v>0</v>
      </c>
      <c r="G234" s="363">
        <v>6.0700000000000003E-6</v>
      </c>
      <c r="H234" s="361" t="s">
        <v>2688</v>
      </c>
    </row>
    <row r="235" spans="1:8" ht="15.75" thickBot="1" x14ac:dyDescent="0.3">
      <c r="A235" s="361" t="s">
        <v>2692</v>
      </c>
      <c r="B235" s="361" t="s">
        <v>2698</v>
      </c>
      <c r="C235" s="361" t="s">
        <v>511</v>
      </c>
      <c r="D235" s="361" t="s">
        <v>212</v>
      </c>
      <c r="E235" s="361" t="s">
        <v>211</v>
      </c>
      <c r="F235" s="362">
        <v>0</v>
      </c>
      <c r="G235" s="363">
        <v>9.0000000000000002E-6</v>
      </c>
      <c r="H235" s="361" t="s">
        <v>2688</v>
      </c>
    </row>
    <row r="236" spans="1:8" ht="15.75" thickBot="1" x14ac:dyDescent="0.3">
      <c r="A236" s="361" t="s">
        <v>2693</v>
      </c>
      <c r="B236" s="361" t="s">
        <v>2698</v>
      </c>
      <c r="C236" s="361" t="s">
        <v>511</v>
      </c>
      <c r="D236" s="361" t="s">
        <v>212</v>
      </c>
      <c r="E236" s="361" t="s">
        <v>211</v>
      </c>
      <c r="F236" s="362">
        <v>0</v>
      </c>
      <c r="G236" s="363">
        <v>6.9999999999999997E-7</v>
      </c>
      <c r="H236" s="361" t="s">
        <v>2688</v>
      </c>
    </row>
    <row r="237" spans="1:8" ht="15.75" thickBot="1" x14ac:dyDescent="0.3">
      <c r="A237" s="361" t="s">
        <v>2694</v>
      </c>
      <c r="B237" s="361" t="s">
        <v>2698</v>
      </c>
      <c r="C237" s="361" t="s">
        <v>511</v>
      </c>
      <c r="D237" s="361" t="s">
        <v>212</v>
      </c>
      <c r="E237" s="361" t="s">
        <v>211</v>
      </c>
      <c r="F237" s="362">
        <v>0</v>
      </c>
      <c r="G237" s="363">
        <v>6.9999999999999997E-7</v>
      </c>
      <c r="H237" s="361" t="s">
        <v>2688</v>
      </c>
    </row>
    <row r="238" spans="1:8" ht="15.75" thickBot="1" x14ac:dyDescent="0.3">
      <c r="A238" s="361" t="s">
        <v>2699</v>
      </c>
      <c r="B238" s="361" t="s">
        <v>2687</v>
      </c>
      <c r="C238" s="361" t="s">
        <v>511</v>
      </c>
      <c r="D238" s="361" t="s">
        <v>211</v>
      </c>
      <c r="E238" s="361" t="s">
        <v>212</v>
      </c>
      <c r="F238" s="362">
        <v>0</v>
      </c>
      <c r="G238" s="363">
        <v>9.9999999999999995E-8</v>
      </c>
      <c r="H238" s="361" t="s">
        <v>2688</v>
      </c>
    </row>
    <row r="239" spans="1:8" ht="15.75" thickBot="1" x14ac:dyDescent="0.3">
      <c r="A239" s="361" t="s">
        <v>264</v>
      </c>
      <c r="B239" s="361" t="s">
        <v>2687</v>
      </c>
      <c r="C239" s="361" t="s">
        <v>513</v>
      </c>
      <c r="D239" s="361" t="s">
        <v>212</v>
      </c>
      <c r="E239" s="361" t="s">
        <v>211</v>
      </c>
      <c r="F239" s="362">
        <v>0</v>
      </c>
      <c r="G239" s="363">
        <v>1.4E-3</v>
      </c>
      <c r="H239" s="361" t="s">
        <v>2688</v>
      </c>
    </row>
    <row r="240" spans="1:8" ht="15.75" thickBot="1" x14ac:dyDescent="0.3">
      <c r="A240" s="361" t="s">
        <v>264</v>
      </c>
      <c r="B240" s="361" t="s">
        <v>2687</v>
      </c>
      <c r="C240" s="361" t="s">
        <v>513</v>
      </c>
      <c r="D240" s="361" t="s">
        <v>211</v>
      </c>
      <c r="E240" s="361" t="s">
        <v>212</v>
      </c>
      <c r="F240" s="362">
        <v>0</v>
      </c>
      <c r="G240" s="363">
        <v>1E-3</v>
      </c>
      <c r="H240" s="361" t="s">
        <v>2688</v>
      </c>
    </row>
    <row r="241" spans="1:8" ht="15.75" thickBot="1" x14ac:dyDescent="0.3">
      <c r="A241" s="361" t="s">
        <v>2689</v>
      </c>
      <c r="B241" s="361" t="s">
        <v>2687</v>
      </c>
      <c r="C241" s="361" t="s">
        <v>513</v>
      </c>
      <c r="D241" s="361" t="s">
        <v>212</v>
      </c>
      <c r="E241" s="361" t="s">
        <v>211</v>
      </c>
      <c r="F241" s="362">
        <v>0</v>
      </c>
      <c r="G241" s="363">
        <v>2.8999999999999998E-3</v>
      </c>
      <c r="H241" s="361" t="s">
        <v>2688</v>
      </c>
    </row>
    <row r="242" spans="1:8" ht="15.75" thickBot="1" x14ac:dyDescent="0.3">
      <c r="A242" s="361" t="s">
        <v>2699</v>
      </c>
      <c r="B242" s="361" t="s">
        <v>2687</v>
      </c>
      <c r="C242" s="361" t="s">
        <v>513</v>
      </c>
      <c r="D242" s="361" t="s">
        <v>212</v>
      </c>
      <c r="E242" s="361" t="s">
        <v>211</v>
      </c>
      <c r="F242" s="362">
        <v>0</v>
      </c>
      <c r="G242" s="363">
        <v>1.4E-3</v>
      </c>
      <c r="H242" s="361" t="s">
        <v>2688</v>
      </c>
    </row>
    <row r="243" spans="1:8" ht="15.75" thickBot="1" x14ac:dyDescent="0.3">
      <c r="A243" s="361" t="s">
        <v>2690</v>
      </c>
      <c r="B243" s="361" t="s">
        <v>2687</v>
      </c>
      <c r="C243" s="361" t="s">
        <v>513</v>
      </c>
      <c r="D243" s="361" t="s">
        <v>212</v>
      </c>
      <c r="E243" s="361" t="s">
        <v>211</v>
      </c>
      <c r="F243" s="362">
        <v>0</v>
      </c>
      <c r="G243" s="363">
        <v>1E-4</v>
      </c>
      <c r="H243" s="361" t="s">
        <v>2688</v>
      </c>
    </row>
    <row r="244" spans="1:8" ht="15.75" thickBot="1" x14ac:dyDescent="0.3">
      <c r="A244" s="361" t="s">
        <v>2691</v>
      </c>
      <c r="B244" s="361" t="s">
        <v>2687</v>
      </c>
      <c r="C244" s="361" t="s">
        <v>513</v>
      </c>
      <c r="D244" s="361" t="s">
        <v>212</v>
      </c>
      <c r="E244" s="361" t="s">
        <v>211</v>
      </c>
      <c r="F244" s="362">
        <v>0</v>
      </c>
      <c r="G244" s="363">
        <v>2.3999999999999998E-3</v>
      </c>
      <c r="H244" s="361" t="s">
        <v>2688</v>
      </c>
    </row>
    <row r="245" spans="1:8" ht="15.75" thickBot="1" x14ac:dyDescent="0.3">
      <c r="A245" s="361" t="s">
        <v>2692</v>
      </c>
      <c r="B245" s="361" t="s">
        <v>2687</v>
      </c>
      <c r="C245" s="361" t="s">
        <v>513</v>
      </c>
      <c r="D245" s="361" t="s">
        <v>212</v>
      </c>
      <c r="E245" s="361" t="s">
        <v>211</v>
      </c>
      <c r="F245" s="362">
        <v>0</v>
      </c>
      <c r="G245" s="363">
        <v>2.3999999999999998E-3</v>
      </c>
      <c r="H245" s="361" t="s">
        <v>2688</v>
      </c>
    </row>
    <row r="246" spans="1:8" ht="15.75" thickBot="1" x14ac:dyDescent="0.3">
      <c r="A246" s="361" t="s">
        <v>2693</v>
      </c>
      <c r="B246" s="361" t="s">
        <v>2687</v>
      </c>
      <c r="C246" s="361" t="s">
        <v>513</v>
      </c>
      <c r="D246" s="361" t="s">
        <v>212</v>
      </c>
      <c r="E246" s="361" t="s">
        <v>211</v>
      </c>
      <c r="F246" s="362">
        <v>0</v>
      </c>
      <c r="G246" s="363">
        <v>1.4999999999999999E-2</v>
      </c>
      <c r="H246" s="361" t="s">
        <v>2688</v>
      </c>
    </row>
    <row r="247" spans="1:8" ht="15.75" thickBot="1" x14ac:dyDescent="0.3">
      <c r="A247" s="361" t="s">
        <v>2694</v>
      </c>
      <c r="B247" s="361" t="s">
        <v>2687</v>
      </c>
      <c r="C247" s="361" t="s">
        <v>513</v>
      </c>
      <c r="D247" s="361" t="s">
        <v>212</v>
      </c>
      <c r="E247" s="361" t="s">
        <v>211</v>
      </c>
      <c r="F247" s="362">
        <v>0</v>
      </c>
      <c r="G247" s="363">
        <v>1.4999999999999999E-2</v>
      </c>
      <c r="H247" s="361" t="s">
        <v>2688</v>
      </c>
    </row>
    <row r="248" spans="1:8" ht="15.75" thickBot="1" x14ac:dyDescent="0.3">
      <c r="A248" s="361" t="s">
        <v>2695</v>
      </c>
      <c r="B248" s="361" t="s">
        <v>2687</v>
      </c>
      <c r="C248" s="361" t="s">
        <v>513</v>
      </c>
      <c r="D248" s="361" t="s">
        <v>212</v>
      </c>
      <c r="E248" s="361" t="s">
        <v>211</v>
      </c>
      <c r="F248" s="362">
        <v>0</v>
      </c>
      <c r="G248" s="363">
        <v>9.9000000000000008E-3</v>
      </c>
      <c r="H248" s="361" t="s">
        <v>2688</v>
      </c>
    </row>
    <row r="249" spans="1:8" ht="15.75" thickBot="1" x14ac:dyDescent="0.3">
      <c r="A249" s="361" t="s">
        <v>265</v>
      </c>
      <c r="B249" s="361" t="s">
        <v>2687</v>
      </c>
      <c r="C249" s="361" t="s">
        <v>513</v>
      </c>
      <c r="D249" s="361" t="s">
        <v>212</v>
      </c>
      <c r="E249" s="361" t="s">
        <v>211</v>
      </c>
      <c r="F249" s="362">
        <v>0</v>
      </c>
      <c r="G249" s="363">
        <v>1.4E-3</v>
      </c>
      <c r="H249" s="361" t="s">
        <v>2688</v>
      </c>
    </row>
    <row r="250" spans="1:8" ht="15.75" thickBot="1" x14ac:dyDescent="0.3">
      <c r="A250" s="361" t="s">
        <v>2689</v>
      </c>
      <c r="B250" s="361" t="s">
        <v>2687</v>
      </c>
      <c r="C250" s="361" t="s">
        <v>513</v>
      </c>
      <c r="D250" s="361" t="s">
        <v>211</v>
      </c>
      <c r="E250" s="361" t="s">
        <v>212</v>
      </c>
      <c r="F250" s="362">
        <v>0</v>
      </c>
      <c r="G250" s="363">
        <v>3.0000000000000001E-3</v>
      </c>
      <c r="H250" s="361" t="s">
        <v>2688</v>
      </c>
    </row>
    <row r="251" spans="1:8" ht="15.75" thickBot="1" x14ac:dyDescent="0.3">
      <c r="A251" s="361" t="s">
        <v>2690</v>
      </c>
      <c r="B251" s="361" t="s">
        <v>2687</v>
      </c>
      <c r="C251" s="361" t="s">
        <v>513</v>
      </c>
      <c r="D251" s="361" t="s">
        <v>211</v>
      </c>
      <c r="E251" s="361" t="s">
        <v>212</v>
      </c>
      <c r="F251" s="362">
        <v>0</v>
      </c>
      <c r="G251" s="363">
        <v>1.3999999999999999E-4</v>
      </c>
      <c r="H251" s="361" t="s">
        <v>2688</v>
      </c>
    </row>
    <row r="252" spans="1:8" ht="15.75" thickBot="1" x14ac:dyDescent="0.3">
      <c r="A252" s="361" t="s">
        <v>2692</v>
      </c>
      <c r="B252" s="361" t="s">
        <v>2687</v>
      </c>
      <c r="C252" s="361" t="s">
        <v>513</v>
      </c>
      <c r="D252" s="361" t="s">
        <v>211</v>
      </c>
      <c r="E252" s="361" t="s">
        <v>212</v>
      </c>
      <c r="F252" s="362">
        <v>0</v>
      </c>
      <c r="G252" s="363">
        <v>1E-3</v>
      </c>
      <c r="H252" s="361" t="s">
        <v>2688</v>
      </c>
    </row>
    <row r="253" spans="1:8" ht="15.75" thickBot="1" x14ac:dyDescent="0.3">
      <c r="A253" s="361" t="s">
        <v>2693</v>
      </c>
      <c r="B253" s="361" t="s">
        <v>2687</v>
      </c>
      <c r="C253" s="361" t="s">
        <v>513</v>
      </c>
      <c r="D253" s="361" t="s">
        <v>211</v>
      </c>
      <c r="E253" s="361" t="s">
        <v>212</v>
      </c>
      <c r="F253" s="362">
        <v>0</v>
      </c>
      <c r="G253" s="363">
        <v>1.0999999999999999E-2</v>
      </c>
      <c r="H253" s="361" t="s">
        <v>2688</v>
      </c>
    </row>
    <row r="254" spans="1:8" ht="15.75" thickBot="1" x14ac:dyDescent="0.3">
      <c r="A254" s="361" t="s">
        <v>2694</v>
      </c>
      <c r="B254" s="361" t="s">
        <v>2687</v>
      </c>
      <c r="C254" s="361" t="s">
        <v>513</v>
      </c>
      <c r="D254" s="361" t="s">
        <v>211</v>
      </c>
      <c r="E254" s="361" t="s">
        <v>212</v>
      </c>
      <c r="F254" s="362">
        <v>0</v>
      </c>
      <c r="G254" s="363">
        <v>1.0999999999999999E-2</v>
      </c>
      <c r="H254" s="361" t="s">
        <v>2688</v>
      </c>
    </row>
    <row r="255" spans="1:8" ht="15.75" thickBot="1" x14ac:dyDescent="0.3">
      <c r="A255" s="361" t="s">
        <v>265</v>
      </c>
      <c r="B255" s="361" t="s">
        <v>2687</v>
      </c>
      <c r="C255" s="361" t="s">
        <v>513</v>
      </c>
      <c r="D255" s="361" t="s">
        <v>211</v>
      </c>
      <c r="E255" s="361" t="s">
        <v>212</v>
      </c>
      <c r="F255" s="362">
        <v>0</v>
      </c>
      <c r="G255" s="363">
        <v>1.2999999999999999E-3</v>
      </c>
      <c r="H255" s="361" t="s">
        <v>2688</v>
      </c>
    </row>
    <row r="256" spans="1:8" ht="15.75" thickBot="1" x14ac:dyDescent="0.3">
      <c r="A256" s="361" t="s">
        <v>264</v>
      </c>
      <c r="B256" s="361" t="s">
        <v>2698</v>
      </c>
      <c r="C256" s="361" t="s">
        <v>513</v>
      </c>
      <c r="D256" s="361" t="s">
        <v>212</v>
      </c>
      <c r="E256" s="361" t="s">
        <v>211</v>
      </c>
      <c r="F256" s="362">
        <v>0</v>
      </c>
      <c r="G256" s="363">
        <v>3.2499999999999999E-3</v>
      </c>
      <c r="H256" s="361" t="s">
        <v>2688</v>
      </c>
    </row>
    <row r="257" spans="1:8" ht="15.75" thickBot="1" x14ac:dyDescent="0.3">
      <c r="A257" s="361" t="s">
        <v>264</v>
      </c>
      <c r="B257" s="361" t="s">
        <v>2698</v>
      </c>
      <c r="C257" s="361" t="s">
        <v>513</v>
      </c>
      <c r="D257" s="361" t="s">
        <v>211</v>
      </c>
      <c r="E257" s="361" t="s">
        <v>212</v>
      </c>
      <c r="F257" s="362">
        <v>0</v>
      </c>
      <c r="G257" s="363">
        <v>1E-3</v>
      </c>
      <c r="H257" s="361" t="s">
        <v>2688</v>
      </c>
    </row>
    <row r="258" spans="1:8" ht="15.75" thickBot="1" x14ac:dyDescent="0.3">
      <c r="A258" s="361" t="s">
        <v>2690</v>
      </c>
      <c r="B258" s="361" t="s">
        <v>2698</v>
      </c>
      <c r="C258" s="361" t="s">
        <v>513</v>
      </c>
      <c r="D258" s="361" t="s">
        <v>211</v>
      </c>
      <c r="E258" s="361" t="s">
        <v>212</v>
      </c>
      <c r="F258" s="362">
        <v>0</v>
      </c>
      <c r="G258" s="363">
        <v>1.3999999999999999E-4</v>
      </c>
      <c r="H258" s="361" t="s">
        <v>2688</v>
      </c>
    </row>
    <row r="259" spans="1:8" ht="15.75" thickBot="1" x14ac:dyDescent="0.3">
      <c r="A259" s="361" t="s">
        <v>2696</v>
      </c>
      <c r="B259" s="361" t="s">
        <v>2697</v>
      </c>
      <c r="C259" s="361" t="s">
        <v>513</v>
      </c>
      <c r="D259" s="361" t="s">
        <v>212</v>
      </c>
      <c r="E259" s="361" t="s">
        <v>211</v>
      </c>
      <c r="F259" s="362">
        <v>0</v>
      </c>
      <c r="G259" s="363">
        <v>9.9000000000000008E-3</v>
      </c>
      <c r="H259" s="361" t="s">
        <v>2688</v>
      </c>
    </row>
    <row r="260" spans="1:8" ht="15.75" thickBot="1" x14ac:dyDescent="0.3">
      <c r="A260" s="361" t="s">
        <v>2690</v>
      </c>
      <c r="B260" s="361" t="s">
        <v>2697</v>
      </c>
      <c r="C260" s="361" t="s">
        <v>513</v>
      </c>
      <c r="D260" s="361" t="s">
        <v>212</v>
      </c>
      <c r="E260" s="361" t="s">
        <v>211</v>
      </c>
      <c r="F260" s="362">
        <v>0</v>
      </c>
      <c r="G260" s="363">
        <v>1.5E-3</v>
      </c>
      <c r="H260" s="361" t="s">
        <v>2688</v>
      </c>
    </row>
    <row r="261" spans="1:8" ht="15.75" thickBot="1" x14ac:dyDescent="0.3">
      <c r="A261" s="361" t="s">
        <v>265</v>
      </c>
      <c r="B261" s="361" t="s">
        <v>2697</v>
      </c>
      <c r="C261" s="361" t="s">
        <v>513</v>
      </c>
      <c r="D261" s="361" t="s">
        <v>212</v>
      </c>
      <c r="E261" s="361" t="s">
        <v>211</v>
      </c>
      <c r="F261" s="362">
        <v>0</v>
      </c>
      <c r="G261" s="363">
        <v>1.4E-3</v>
      </c>
      <c r="H261" s="361" t="s">
        <v>2688</v>
      </c>
    </row>
    <row r="262" spans="1:8" ht="15.75" thickBot="1" x14ac:dyDescent="0.3">
      <c r="A262" s="361" t="s">
        <v>2695</v>
      </c>
      <c r="B262" s="361" t="s">
        <v>2697</v>
      </c>
      <c r="C262" s="361" t="s">
        <v>513</v>
      </c>
      <c r="D262" s="361" t="s">
        <v>212</v>
      </c>
      <c r="E262" s="361" t="s">
        <v>211</v>
      </c>
      <c r="F262" s="362">
        <v>0</v>
      </c>
      <c r="G262" s="363">
        <v>9.9000000000000008E-3</v>
      </c>
      <c r="H262" s="361" t="s">
        <v>2688</v>
      </c>
    </row>
    <row r="263" spans="1:8" ht="15.75" thickBot="1" x14ac:dyDescent="0.3">
      <c r="A263" s="361" t="s">
        <v>2689</v>
      </c>
      <c r="B263" s="361" t="s">
        <v>2697</v>
      </c>
      <c r="C263" s="361" t="s">
        <v>513</v>
      </c>
      <c r="D263" s="361" t="s">
        <v>212</v>
      </c>
      <c r="E263" s="361" t="s">
        <v>211</v>
      </c>
      <c r="F263" s="362">
        <v>0</v>
      </c>
      <c r="G263" s="363">
        <v>2.8999999999999998E-3</v>
      </c>
      <c r="H263" s="361" t="s">
        <v>2688</v>
      </c>
    </row>
    <row r="264" spans="1:8" ht="15.75" thickBot="1" x14ac:dyDescent="0.3">
      <c r="A264" s="361" t="s">
        <v>2699</v>
      </c>
      <c r="B264" s="361" t="s">
        <v>2687</v>
      </c>
      <c r="C264" s="361" t="s">
        <v>513</v>
      </c>
      <c r="D264" s="361" t="s">
        <v>211</v>
      </c>
      <c r="E264" s="361" t="s">
        <v>212</v>
      </c>
      <c r="F264" s="362">
        <v>0</v>
      </c>
      <c r="G264" s="363">
        <v>1E-3</v>
      </c>
      <c r="H264" s="361" t="s">
        <v>2688</v>
      </c>
    </row>
    <row r="265" spans="1:8" ht="15.75" thickBot="1" x14ac:dyDescent="0.3">
      <c r="A265" s="361" t="s">
        <v>264</v>
      </c>
      <c r="B265" s="361" t="s">
        <v>2687</v>
      </c>
      <c r="C265" s="361" t="s">
        <v>516</v>
      </c>
      <c r="D265" s="361" t="s">
        <v>212</v>
      </c>
      <c r="E265" s="361" t="s">
        <v>211</v>
      </c>
      <c r="F265" s="362">
        <v>0</v>
      </c>
      <c r="G265" s="363">
        <v>0.02</v>
      </c>
      <c r="H265" s="361" t="s">
        <v>2688</v>
      </c>
    </row>
    <row r="266" spans="1:8" ht="15.75" thickBot="1" x14ac:dyDescent="0.3">
      <c r="A266" s="361" t="s">
        <v>264</v>
      </c>
      <c r="B266" s="361" t="s">
        <v>2687</v>
      </c>
      <c r="C266" s="361" t="s">
        <v>516</v>
      </c>
      <c r="D266" s="361" t="s">
        <v>211</v>
      </c>
      <c r="E266" s="361" t="s">
        <v>212</v>
      </c>
      <c r="F266" s="362">
        <v>0</v>
      </c>
      <c r="G266" s="363">
        <v>3.9E-2</v>
      </c>
      <c r="H266" s="361" t="s">
        <v>2688</v>
      </c>
    </row>
    <row r="267" spans="1:8" ht="15.75" thickBot="1" x14ac:dyDescent="0.3">
      <c r="A267" s="361" t="s">
        <v>2689</v>
      </c>
      <c r="B267" s="361" t="s">
        <v>2687</v>
      </c>
      <c r="C267" s="361" t="s">
        <v>516</v>
      </c>
      <c r="D267" s="361" t="s">
        <v>212</v>
      </c>
      <c r="E267" s="361" t="s">
        <v>211</v>
      </c>
      <c r="F267" s="362">
        <v>0</v>
      </c>
      <c r="G267" s="363">
        <v>0.04</v>
      </c>
      <c r="H267" s="361" t="s">
        <v>2688</v>
      </c>
    </row>
    <row r="268" spans="1:8" ht="15.75" thickBot="1" x14ac:dyDescent="0.3">
      <c r="A268" s="361" t="s">
        <v>2689</v>
      </c>
      <c r="B268" s="361" t="s">
        <v>2687</v>
      </c>
      <c r="C268" s="361" t="s">
        <v>516</v>
      </c>
      <c r="D268" s="361" t="s">
        <v>211</v>
      </c>
      <c r="E268" s="361" t="s">
        <v>212</v>
      </c>
      <c r="F268" s="362">
        <v>0</v>
      </c>
      <c r="G268" s="363">
        <v>1.5100000000000001E-2</v>
      </c>
      <c r="H268" s="361" t="s">
        <v>2688</v>
      </c>
    </row>
    <row r="269" spans="1:8" ht="15.75" thickBot="1" x14ac:dyDescent="0.3">
      <c r="A269" s="361" t="s">
        <v>2699</v>
      </c>
      <c r="B269" s="361" t="s">
        <v>2687</v>
      </c>
      <c r="C269" s="361" t="s">
        <v>516</v>
      </c>
      <c r="D269" s="361" t="s">
        <v>212</v>
      </c>
      <c r="E269" s="361" t="s">
        <v>211</v>
      </c>
      <c r="F269" s="362">
        <v>0</v>
      </c>
      <c r="G269" s="363">
        <v>2.5000000000000001E-2</v>
      </c>
      <c r="H269" s="361" t="s">
        <v>2688</v>
      </c>
    </row>
    <row r="270" spans="1:8" ht="15.75" thickBot="1" x14ac:dyDescent="0.3">
      <c r="A270" s="361" t="s">
        <v>2690</v>
      </c>
      <c r="B270" s="361" t="s">
        <v>2687</v>
      </c>
      <c r="C270" s="361" t="s">
        <v>516</v>
      </c>
      <c r="D270" s="361" t="s">
        <v>212</v>
      </c>
      <c r="E270" s="361" t="s">
        <v>211</v>
      </c>
      <c r="F270" s="362">
        <v>0</v>
      </c>
      <c r="G270" s="363">
        <v>1.2E-2</v>
      </c>
      <c r="H270" s="361" t="s">
        <v>2688</v>
      </c>
    </row>
    <row r="271" spans="1:8" ht="15.75" thickBot="1" x14ac:dyDescent="0.3">
      <c r="A271" s="361" t="s">
        <v>2690</v>
      </c>
      <c r="B271" s="361" t="s">
        <v>2687</v>
      </c>
      <c r="C271" s="361" t="s">
        <v>516</v>
      </c>
      <c r="D271" s="361" t="s">
        <v>211</v>
      </c>
      <c r="E271" s="361" t="s">
        <v>212</v>
      </c>
      <c r="F271" s="362">
        <v>0</v>
      </c>
      <c r="G271" s="363">
        <v>1.4999999999999999E-2</v>
      </c>
      <c r="H271" s="361" t="s">
        <v>2688</v>
      </c>
    </row>
    <row r="272" spans="1:8" ht="15.75" thickBot="1" x14ac:dyDescent="0.3">
      <c r="A272" s="361" t="s">
        <v>2691</v>
      </c>
      <c r="B272" s="361" t="s">
        <v>2687</v>
      </c>
      <c r="C272" s="361" t="s">
        <v>516</v>
      </c>
      <c r="D272" s="361" t="s">
        <v>212</v>
      </c>
      <c r="E272" s="361" t="s">
        <v>211</v>
      </c>
      <c r="F272" s="362">
        <v>0</v>
      </c>
      <c r="G272" s="363">
        <v>0.16</v>
      </c>
      <c r="H272" s="361" t="s">
        <v>2688</v>
      </c>
    </row>
    <row r="273" spans="1:8" ht="15.75" thickBot="1" x14ac:dyDescent="0.3">
      <c r="A273" s="361" t="s">
        <v>2692</v>
      </c>
      <c r="B273" s="361" t="s">
        <v>2687</v>
      </c>
      <c r="C273" s="361" t="s">
        <v>516</v>
      </c>
      <c r="D273" s="361" t="s">
        <v>212</v>
      </c>
      <c r="E273" s="361" t="s">
        <v>211</v>
      </c>
      <c r="F273" s="362">
        <v>0</v>
      </c>
      <c r="G273" s="363">
        <v>0.2</v>
      </c>
      <c r="H273" s="361" t="s">
        <v>2688</v>
      </c>
    </row>
    <row r="274" spans="1:8" ht="15.75" thickBot="1" x14ac:dyDescent="0.3">
      <c r="A274" s="361" t="s">
        <v>2692</v>
      </c>
      <c r="B274" s="361" t="s">
        <v>2687</v>
      </c>
      <c r="C274" s="361" t="s">
        <v>516</v>
      </c>
      <c r="D274" s="361" t="s">
        <v>211</v>
      </c>
      <c r="E274" s="361" t="s">
        <v>212</v>
      </c>
      <c r="F274" s="362">
        <v>0</v>
      </c>
      <c r="G274" s="363">
        <v>1E-3</v>
      </c>
      <c r="H274" s="361" t="s">
        <v>2688</v>
      </c>
    </row>
    <row r="275" spans="1:8" ht="15.75" thickBot="1" x14ac:dyDescent="0.3">
      <c r="A275" s="361" t="s">
        <v>2693</v>
      </c>
      <c r="B275" s="361" t="s">
        <v>2687</v>
      </c>
      <c r="C275" s="361" t="s">
        <v>516</v>
      </c>
      <c r="D275" s="361" t="s">
        <v>212</v>
      </c>
      <c r="E275" s="361" t="s">
        <v>211</v>
      </c>
      <c r="F275" s="362">
        <v>0</v>
      </c>
      <c r="G275" s="363">
        <v>0.3</v>
      </c>
      <c r="H275" s="361" t="s">
        <v>2688</v>
      </c>
    </row>
    <row r="276" spans="1:8" ht="15.75" thickBot="1" x14ac:dyDescent="0.3">
      <c r="A276" s="361" t="s">
        <v>2693</v>
      </c>
      <c r="B276" s="361" t="s">
        <v>2687</v>
      </c>
      <c r="C276" s="361" t="s">
        <v>516</v>
      </c>
      <c r="D276" s="361" t="s">
        <v>211</v>
      </c>
      <c r="E276" s="361" t="s">
        <v>212</v>
      </c>
      <c r="F276" s="362">
        <v>0</v>
      </c>
      <c r="G276" s="363">
        <v>4.2000000000000003E-2</v>
      </c>
      <c r="H276" s="361" t="s">
        <v>2688</v>
      </c>
    </row>
    <row r="277" spans="1:8" ht="15.75" thickBot="1" x14ac:dyDescent="0.3">
      <c r="A277" s="361" t="s">
        <v>2694</v>
      </c>
      <c r="B277" s="361" t="s">
        <v>2687</v>
      </c>
      <c r="C277" s="361" t="s">
        <v>516</v>
      </c>
      <c r="D277" s="361" t="s">
        <v>212</v>
      </c>
      <c r="E277" s="361" t="s">
        <v>211</v>
      </c>
      <c r="F277" s="362">
        <v>0</v>
      </c>
      <c r="G277" s="363">
        <v>0.30099999999999999</v>
      </c>
      <c r="H277" s="361" t="s">
        <v>2688</v>
      </c>
    </row>
    <row r="278" spans="1:8" ht="15.75" thickBot="1" x14ac:dyDescent="0.3">
      <c r="A278" s="361" t="s">
        <v>2694</v>
      </c>
      <c r="B278" s="361" t="s">
        <v>2687</v>
      </c>
      <c r="C278" s="361" t="s">
        <v>516</v>
      </c>
      <c r="D278" s="361" t="s">
        <v>211</v>
      </c>
      <c r="E278" s="361" t="s">
        <v>212</v>
      </c>
      <c r="F278" s="362">
        <v>0</v>
      </c>
      <c r="G278" s="363">
        <v>4.2000000000000003E-2</v>
      </c>
      <c r="H278" s="361" t="s">
        <v>2688</v>
      </c>
    </row>
    <row r="279" spans="1:8" ht="15.75" thickBot="1" x14ac:dyDescent="0.3">
      <c r="A279" s="361" t="s">
        <v>2695</v>
      </c>
      <c r="B279" s="361" t="s">
        <v>2687</v>
      </c>
      <c r="C279" s="361" t="s">
        <v>516</v>
      </c>
      <c r="D279" s="361" t="s">
        <v>212</v>
      </c>
      <c r="E279" s="361" t="s">
        <v>211</v>
      </c>
      <c r="F279" s="362">
        <v>0</v>
      </c>
      <c r="G279" s="363">
        <v>1.1999999999999999E-3</v>
      </c>
      <c r="H279" s="361" t="s">
        <v>2688</v>
      </c>
    </row>
    <row r="280" spans="1:8" ht="15.75" thickBot="1" x14ac:dyDescent="0.3">
      <c r="A280" s="361" t="s">
        <v>265</v>
      </c>
      <c r="B280" s="361" t="s">
        <v>2687</v>
      </c>
      <c r="C280" s="361" t="s">
        <v>516</v>
      </c>
      <c r="D280" s="361" t="s">
        <v>212</v>
      </c>
      <c r="E280" s="361" t="s">
        <v>211</v>
      </c>
      <c r="F280" s="362">
        <v>0</v>
      </c>
      <c r="G280" s="363">
        <v>1.6999999999999999E-3</v>
      </c>
      <c r="H280" s="361" t="s">
        <v>2688</v>
      </c>
    </row>
    <row r="281" spans="1:8" ht="15.75" thickBot="1" x14ac:dyDescent="0.3">
      <c r="A281" s="361" t="s">
        <v>265</v>
      </c>
      <c r="B281" s="361" t="s">
        <v>2687</v>
      </c>
      <c r="C281" s="361" t="s">
        <v>516</v>
      </c>
      <c r="D281" s="361" t="s">
        <v>211</v>
      </c>
      <c r="E281" s="361" t="s">
        <v>212</v>
      </c>
      <c r="F281" s="362">
        <v>0</v>
      </c>
      <c r="G281" s="363">
        <v>1.2999999999999999E-3</v>
      </c>
      <c r="H281" s="361" t="s">
        <v>2688</v>
      </c>
    </row>
    <row r="282" spans="1:8" ht="15.75" thickBot="1" x14ac:dyDescent="0.3">
      <c r="A282" s="361" t="s">
        <v>264</v>
      </c>
      <c r="B282" s="361" t="s">
        <v>2698</v>
      </c>
      <c r="C282" s="361" t="s">
        <v>516</v>
      </c>
      <c r="D282" s="361" t="s">
        <v>212</v>
      </c>
      <c r="E282" s="361" t="s">
        <v>211</v>
      </c>
      <c r="F282" s="362">
        <v>0</v>
      </c>
      <c r="G282" s="363">
        <v>3.9199999999999999E-2</v>
      </c>
      <c r="H282" s="361" t="s">
        <v>2688</v>
      </c>
    </row>
    <row r="283" spans="1:8" ht="15.75" thickBot="1" x14ac:dyDescent="0.3">
      <c r="A283" s="361" t="s">
        <v>264</v>
      </c>
      <c r="B283" s="361" t="s">
        <v>2698</v>
      </c>
      <c r="C283" s="361" t="s">
        <v>516</v>
      </c>
      <c r="D283" s="361" t="s">
        <v>211</v>
      </c>
      <c r="E283" s="361" t="s">
        <v>212</v>
      </c>
      <c r="F283" s="362">
        <v>0</v>
      </c>
      <c r="G283" s="363">
        <v>3.5249999999999997E-2</v>
      </c>
      <c r="H283" s="361" t="s">
        <v>2688</v>
      </c>
    </row>
    <row r="284" spans="1:8" ht="15.75" thickBot="1" x14ac:dyDescent="0.3">
      <c r="A284" s="361" t="s">
        <v>2690</v>
      </c>
      <c r="B284" s="361" t="s">
        <v>2698</v>
      </c>
      <c r="C284" s="361" t="s">
        <v>516</v>
      </c>
      <c r="D284" s="361" t="s">
        <v>211</v>
      </c>
      <c r="E284" s="361" t="s">
        <v>212</v>
      </c>
      <c r="F284" s="362">
        <v>0</v>
      </c>
      <c r="G284" s="363">
        <v>1.4999999999999999E-2</v>
      </c>
      <c r="H284" s="361" t="s">
        <v>2688</v>
      </c>
    </row>
    <row r="285" spans="1:8" ht="15.75" thickBot="1" x14ac:dyDescent="0.3">
      <c r="A285" s="361" t="s">
        <v>2696</v>
      </c>
      <c r="B285" s="361" t="s">
        <v>2697</v>
      </c>
      <c r="C285" s="361" t="s">
        <v>516</v>
      </c>
      <c r="D285" s="361" t="s">
        <v>212</v>
      </c>
      <c r="E285" s="361" t="s">
        <v>211</v>
      </c>
      <c r="F285" s="362">
        <v>0</v>
      </c>
      <c r="G285" s="363">
        <v>6.6000000000000003E-2</v>
      </c>
      <c r="H285" s="361" t="s">
        <v>2688</v>
      </c>
    </row>
    <row r="286" spans="1:8" ht="15.75" thickBot="1" x14ac:dyDescent="0.3">
      <c r="A286" s="361" t="s">
        <v>2690</v>
      </c>
      <c r="B286" s="361" t="s">
        <v>2697</v>
      </c>
      <c r="C286" s="361" t="s">
        <v>516</v>
      </c>
      <c r="D286" s="361" t="s">
        <v>212</v>
      </c>
      <c r="E286" s="361" t="s">
        <v>211</v>
      </c>
      <c r="F286" s="362">
        <v>0</v>
      </c>
      <c r="G286" s="363">
        <v>6.6000000000000003E-2</v>
      </c>
      <c r="H286" s="361" t="s">
        <v>2688</v>
      </c>
    </row>
    <row r="287" spans="1:8" ht="15.75" thickBot="1" x14ac:dyDescent="0.3">
      <c r="A287" s="361" t="s">
        <v>265</v>
      </c>
      <c r="B287" s="361" t="s">
        <v>2697</v>
      </c>
      <c r="C287" s="361" t="s">
        <v>516</v>
      </c>
      <c r="D287" s="361" t="s">
        <v>212</v>
      </c>
      <c r="E287" s="361" t="s">
        <v>211</v>
      </c>
      <c r="F287" s="362">
        <v>0</v>
      </c>
      <c r="G287" s="363">
        <v>1.7000000000000001E-2</v>
      </c>
      <c r="H287" s="361" t="s">
        <v>2688</v>
      </c>
    </row>
    <row r="288" spans="1:8" ht="15.75" thickBot="1" x14ac:dyDescent="0.3">
      <c r="A288" s="361" t="s">
        <v>2695</v>
      </c>
      <c r="B288" s="361" t="s">
        <v>2697</v>
      </c>
      <c r="C288" s="361" t="s">
        <v>516</v>
      </c>
      <c r="D288" s="361" t="s">
        <v>212</v>
      </c>
      <c r="E288" s="361" t="s">
        <v>211</v>
      </c>
      <c r="F288" s="362">
        <v>0</v>
      </c>
      <c r="G288" s="363">
        <v>1.2E-2</v>
      </c>
      <c r="H288" s="361" t="s">
        <v>2688</v>
      </c>
    </row>
    <row r="289" spans="1:8" ht="15.75" thickBot="1" x14ac:dyDescent="0.3">
      <c r="A289" s="361" t="s">
        <v>2689</v>
      </c>
      <c r="B289" s="361" t="s">
        <v>2697</v>
      </c>
      <c r="C289" s="361" t="s">
        <v>516</v>
      </c>
      <c r="D289" s="361" t="s">
        <v>212</v>
      </c>
      <c r="E289" s="361" t="s">
        <v>211</v>
      </c>
      <c r="F289" s="362">
        <v>0</v>
      </c>
      <c r="G289" s="363">
        <v>6.6000000000000003E-2</v>
      </c>
      <c r="H289" s="361" t="s">
        <v>2688</v>
      </c>
    </row>
    <row r="290" spans="1:8" ht="15.75" thickBot="1" x14ac:dyDescent="0.3">
      <c r="A290" s="361" t="s">
        <v>2699</v>
      </c>
      <c r="B290" s="361" t="s">
        <v>2687</v>
      </c>
      <c r="C290" s="361" t="s">
        <v>516</v>
      </c>
      <c r="D290" s="361" t="s">
        <v>211</v>
      </c>
      <c r="E290" s="361" t="s">
        <v>212</v>
      </c>
      <c r="F290" s="362">
        <v>0</v>
      </c>
      <c r="G290" s="363">
        <v>3.9E-2</v>
      </c>
      <c r="H290" s="361" t="s">
        <v>2688</v>
      </c>
    </row>
    <row r="291" spans="1:8" ht="15.75" thickBot="1" x14ac:dyDescent="0.3">
      <c r="A291" s="361" t="s">
        <v>2699</v>
      </c>
      <c r="B291" s="361" t="s">
        <v>2698</v>
      </c>
      <c r="C291" s="361" t="s">
        <v>516</v>
      </c>
      <c r="D291" s="361" t="s">
        <v>211</v>
      </c>
      <c r="E291" s="361" t="s">
        <v>212</v>
      </c>
      <c r="F291" s="362">
        <v>0</v>
      </c>
      <c r="G291" s="363">
        <v>3.9E-2</v>
      </c>
      <c r="H291" s="361" t="s">
        <v>2688</v>
      </c>
    </row>
    <row r="292" spans="1:8" ht="15.75" thickBot="1" x14ac:dyDescent="0.3">
      <c r="A292" s="361" t="s">
        <v>264</v>
      </c>
      <c r="B292" s="361" t="s">
        <v>2687</v>
      </c>
      <c r="C292" s="361" t="s">
        <v>518</v>
      </c>
      <c r="D292" s="361" t="s">
        <v>212</v>
      </c>
      <c r="E292" s="361" t="s">
        <v>211</v>
      </c>
      <c r="F292" s="362">
        <v>0</v>
      </c>
      <c r="G292" s="363">
        <v>9.8400000000000002E-7</v>
      </c>
      <c r="H292" s="361" t="s">
        <v>2688</v>
      </c>
    </row>
    <row r="293" spans="1:8" ht="15.75" thickBot="1" x14ac:dyDescent="0.3">
      <c r="A293" s="361" t="s">
        <v>264</v>
      </c>
      <c r="B293" s="361" t="s">
        <v>2687</v>
      </c>
      <c r="C293" s="361" t="s">
        <v>518</v>
      </c>
      <c r="D293" s="361" t="s">
        <v>211</v>
      </c>
      <c r="E293" s="361" t="s">
        <v>212</v>
      </c>
      <c r="F293" s="362">
        <v>0</v>
      </c>
      <c r="G293" s="363">
        <v>8.7400000000000002E-7</v>
      </c>
      <c r="H293" s="361" t="s">
        <v>2688</v>
      </c>
    </row>
    <row r="294" spans="1:8" ht="15.75" thickBot="1" x14ac:dyDescent="0.3">
      <c r="A294" s="361" t="s">
        <v>2689</v>
      </c>
      <c r="B294" s="361" t="s">
        <v>2687</v>
      </c>
      <c r="C294" s="361" t="s">
        <v>518</v>
      </c>
      <c r="D294" s="361" t="s">
        <v>212</v>
      </c>
      <c r="E294" s="361" t="s">
        <v>211</v>
      </c>
      <c r="F294" s="362">
        <v>0</v>
      </c>
      <c r="G294" s="363">
        <v>2.0000000000000001E-4</v>
      </c>
      <c r="H294" s="361" t="s">
        <v>2688</v>
      </c>
    </row>
    <row r="295" spans="1:8" ht="15.75" thickBot="1" x14ac:dyDescent="0.3">
      <c r="A295" s="361" t="s">
        <v>2689</v>
      </c>
      <c r="B295" s="361" t="s">
        <v>2687</v>
      </c>
      <c r="C295" s="361" t="s">
        <v>518</v>
      </c>
      <c r="D295" s="361" t="s">
        <v>211</v>
      </c>
      <c r="E295" s="361" t="s">
        <v>212</v>
      </c>
      <c r="F295" s="362">
        <v>0</v>
      </c>
      <c r="G295" s="363">
        <v>2.7300000000000002E-4</v>
      </c>
      <c r="H295" s="361" t="s">
        <v>2688</v>
      </c>
    </row>
    <row r="296" spans="1:8" ht="15.75" thickBot="1" x14ac:dyDescent="0.3">
      <c r="A296" s="361" t="s">
        <v>2699</v>
      </c>
      <c r="B296" s="361" t="s">
        <v>2687</v>
      </c>
      <c r="C296" s="361" t="s">
        <v>518</v>
      </c>
      <c r="D296" s="361" t="s">
        <v>212</v>
      </c>
      <c r="E296" s="361" t="s">
        <v>211</v>
      </c>
      <c r="F296" s="362">
        <v>0</v>
      </c>
      <c r="G296" s="363">
        <v>9.8400000000000002E-7</v>
      </c>
      <c r="H296" s="361" t="s">
        <v>2688</v>
      </c>
    </row>
    <row r="297" spans="1:8" ht="15.75" thickBot="1" x14ac:dyDescent="0.3">
      <c r="A297" s="361" t="s">
        <v>2690</v>
      </c>
      <c r="B297" s="361" t="s">
        <v>2687</v>
      </c>
      <c r="C297" s="361" t="s">
        <v>518</v>
      </c>
      <c r="D297" s="361" t="s">
        <v>212</v>
      </c>
      <c r="E297" s="361" t="s">
        <v>211</v>
      </c>
      <c r="F297" s="362">
        <v>0</v>
      </c>
      <c r="G297" s="363">
        <v>1.39E-6</v>
      </c>
      <c r="H297" s="361" t="s">
        <v>2688</v>
      </c>
    </row>
    <row r="298" spans="1:8" ht="15.75" thickBot="1" x14ac:dyDescent="0.3">
      <c r="A298" s="361" t="s">
        <v>2690</v>
      </c>
      <c r="B298" s="361" t="s">
        <v>2687</v>
      </c>
      <c r="C298" s="361" t="s">
        <v>518</v>
      </c>
      <c r="D298" s="361" t="s">
        <v>211</v>
      </c>
      <c r="E298" s="361" t="s">
        <v>212</v>
      </c>
      <c r="F298" s="362">
        <v>0</v>
      </c>
      <c r="G298" s="363">
        <v>3.9000000000000002E-7</v>
      </c>
      <c r="H298" s="361" t="s">
        <v>2688</v>
      </c>
    </row>
    <row r="299" spans="1:8" ht="15.75" thickBot="1" x14ac:dyDescent="0.3">
      <c r="A299" s="361" t="s">
        <v>2696</v>
      </c>
      <c r="B299" s="361" t="s">
        <v>2687</v>
      </c>
      <c r="C299" s="361" t="s">
        <v>518</v>
      </c>
      <c r="D299" s="361" t="s">
        <v>212</v>
      </c>
      <c r="E299" s="361" t="s">
        <v>211</v>
      </c>
      <c r="F299" s="362">
        <v>0</v>
      </c>
      <c r="G299" s="363">
        <v>6.4699999999999999E-6</v>
      </c>
      <c r="H299" s="361" t="s">
        <v>2688</v>
      </c>
    </row>
    <row r="300" spans="1:8" ht="15.75" thickBot="1" x14ac:dyDescent="0.3">
      <c r="A300" s="361" t="s">
        <v>2691</v>
      </c>
      <c r="B300" s="361" t="s">
        <v>2687</v>
      </c>
      <c r="C300" s="361" t="s">
        <v>518</v>
      </c>
      <c r="D300" s="361" t="s">
        <v>212</v>
      </c>
      <c r="E300" s="361" t="s">
        <v>211</v>
      </c>
      <c r="F300" s="362">
        <v>0</v>
      </c>
      <c r="G300" s="363">
        <v>2.5700000000000001E-5</v>
      </c>
      <c r="H300" s="361" t="s">
        <v>2688</v>
      </c>
    </row>
    <row r="301" spans="1:8" ht="15.75" thickBot="1" x14ac:dyDescent="0.3">
      <c r="A301" s="361" t="s">
        <v>2692</v>
      </c>
      <c r="B301" s="361" t="s">
        <v>2687</v>
      </c>
      <c r="C301" s="361" t="s">
        <v>518</v>
      </c>
      <c r="D301" s="361" t="s">
        <v>212</v>
      </c>
      <c r="E301" s="361" t="s">
        <v>211</v>
      </c>
      <c r="F301" s="362">
        <v>0</v>
      </c>
      <c r="G301" s="363">
        <v>1.0000000000000001E-5</v>
      </c>
      <c r="H301" s="361" t="s">
        <v>2688</v>
      </c>
    </row>
    <row r="302" spans="1:8" ht="15.75" thickBot="1" x14ac:dyDescent="0.3">
      <c r="A302" s="361" t="s">
        <v>2692</v>
      </c>
      <c r="B302" s="361" t="s">
        <v>2687</v>
      </c>
      <c r="C302" s="361" t="s">
        <v>518</v>
      </c>
      <c r="D302" s="361" t="s">
        <v>211</v>
      </c>
      <c r="E302" s="361" t="s">
        <v>212</v>
      </c>
      <c r="F302" s="362">
        <v>0</v>
      </c>
      <c r="G302" s="363">
        <v>3.0800000000000002E-6</v>
      </c>
      <c r="H302" s="361" t="s">
        <v>2688</v>
      </c>
    </row>
    <row r="303" spans="1:8" ht="15.75" thickBot="1" x14ac:dyDescent="0.3">
      <c r="A303" s="361" t="s">
        <v>2693</v>
      </c>
      <c r="B303" s="361" t="s">
        <v>2687</v>
      </c>
      <c r="C303" s="361" t="s">
        <v>518</v>
      </c>
      <c r="D303" s="361" t="s">
        <v>212</v>
      </c>
      <c r="E303" s="361" t="s">
        <v>211</v>
      </c>
      <c r="F303" s="362">
        <v>0</v>
      </c>
      <c r="G303" s="363">
        <v>1.9999999999999999E-6</v>
      </c>
      <c r="H303" s="361" t="s">
        <v>2688</v>
      </c>
    </row>
    <row r="304" spans="1:8" ht="15.75" thickBot="1" x14ac:dyDescent="0.3">
      <c r="A304" s="361" t="s">
        <v>2694</v>
      </c>
      <c r="B304" s="361" t="s">
        <v>2687</v>
      </c>
      <c r="C304" s="361" t="s">
        <v>518</v>
      </c>
      <c r="D304" s="361" t="s">
        <v>212</v>
      </c>
      <c r="E304" s="361" t="s">
        <v>211</v>
      </c>
      <c r="F304" s="362">
        <v>0</v>
      </c>
      <c r="G304" s="363">
        <v>1.9999999999999999E-6</v>
      </c>
      <c r="H304" s="361" t="s">
        <v>2688</v>
      </c>
    </row>
    <row r="305" spans="1:8" ht="15.75" thickBot="1" x14ac:dyDescent="0.3">
      <c r="A305" s="361" t="s">
        <v>2693</v>
      </c>
      <c r="B305" s="361" t="s">
        <v>2687</v>
      </c>
      <c r="C305" s="361" t="s">
        <v>518</v>
      </c>
      <c r="D305" s="361" t="s">
        <v>211</v>
      </c>
      <c r="E305" s="361" t="s">
        <v>212</v>
      </c>
      <c r="F305" s="362">
        <v>0</v>
      </c>
      <c r="G305" s="363">
        <v>1.4E-5</v>
      </c>
      <c r="H305" s="361" t="s">
        <v>2688</v>
      </c>
    </row>
    <row r="306" spans="1:8" ht="15.75" thickBot="1" x14ac:dyDescent="0.3">
      <c r="A306" s="361" t="s">
        <v>2694</v>
      </c>
      <c r="B306" s="361" t="s">
        <v>2687</v>
      </c>
      <c r="C306" s="361" t="s">
        <v>518</v>
      </c>
      <c r="D306" s="361" t="s">
        <v>211</v>
      </c>
      <c r="E306" s="361" t="s">
        <v>212</v>
      </c>
      <c r="F306" s="362">
        <v>0</v>
      </c>
      <c r="G306" s="363">
        <v>1.4E-5</v>
      </c>
      <c r="H306" s="361" t="s">
        <v>2688</v>
      </c>
    </row>
    <row r="307" spans="1:8" ht="15.75" thickBot="1" x14ac:dyDescent="0.3">
      <c r="A307" s="361" t="s">
        <v>2695</v>
      </c>
      <c r="B307" s="361" t="s">
        <v>2687</v>
      </c>
      <c r="C307" s="361" t="s">
        <v>518</v>
      </c>
      <c r="D307" s="361" t="s">
        <v>212</v>
      </c>
      <c r="E307" s="361" t="s">
        <v>211</v>
      </c>
      <c r="F307" s="362">
        <v>0</v>
      </c>
      <c r="G307" s="363">
        <v>2.2199999999999999E-6</v>
      </c>
      <c r="H307" s="361" t="s">
        <v>2688</v>
      </c>
    </row>
    <row r="308" spans="1:8" ht="15.75" thickBot="1" x14ac:dyDescent="0.3">
      <c r="A308" s="361" t="s">
        <v>265</v>
      </c>
      <c r="B308" s="361" t="s">
        <v>2687</v>
      </c>
      <c r="C308" s="361" t="s">
        <v>518</v>
      </c>
      <c r="D308" s="361" t="s">
        <v>212</v>
      </c>
      <c r="E308" s="361" t="s">
        <v>211</v>
      </c>
      <c r="F308" s="362">
        <v>0</v>
      </c>
      <c r="G308" s="363">
        <v>6.7500000000000005E-10</v>
      </c>
      <c r="H308" s="361" t="s">
        <v>2688</v>
      </c>
    </row>
    <row r="309" spans="1:8" ht="15.75" thickBot="1" x14ac:dyDescent="0.3">
      <c r="A309" s="361" t="s">
        <v>2696</v>
      </c>
      <c r="B309" s="361" t="s">
        <v>2697</v>
      </c>
      <c r="C309" s="361" t="s">
        <v>518</v>
      </c>
      <c r="D309" s="361" t="s">
        <v>212</v>
      </c>
      <c r="E309" s="361" t="s">
        <v>211</v>
      </c>
      <c r="F309" s="362">
        <v>0</v>
      </c>
      <c r="G309" s="363">
        <v>8.0000000000000005E-9</v>
      </c>
      <c r="H309" s="361" t="s">
        <v>2688</v>
      </c>
    </row>
    <row r="310" spans="1:8" ht="15.75" thickBot="1" x14ac:dyDescent="0.3">
      <c r="A310" s="361" t="s">
        <v>2690</v>
      </c>
      <c r="B310" s="361" t="s">
        <v>2697</v>
      </c>
      <c r="C310" s="361" t="s">
        <v>518</v>
      </c>
      <c r="D310" s="361" t="s">
        <v>212</v>
      </c>
      <c r="E310" s="361" t="s">
        <v>211</v>
      </c>
      <c r="F310" s="362">
        <v>0</v>
      </c>
      <c r="G310" s="363">
        <v>8.0000000000000005E-9</v>
      </c>
      <c r="H310" s="361" t="s">
        <v>2688</v>
      </c>
    </row>
    <row r="311" spans="1:8" ht="15.75" thickBot="1" x14ac:dyDescent="0.3">
      <c r="A311" s="361" t="s">
        <v>265</v>
      </c>
      <c r="B311" s="361" t="s">
        <v>2697</v>
      </c>
      <c r="C311" s="361" t="s">
        <v>518</v>
      </c>
      <c r="D311" s="361" t="s">
        <v>212</v>
      </c>
      <c r="E311" s="361" t="s">
        <v>211</v>
      </c>
      <c r="F311" s="362">
        <v>0</v>
      </c>
      <c r="G311" s="363">
        <v>6.7500000000000005E-10</v>
      </c>
      <c r="H311" s="361" t="s">
        <v>2688</v>
      </c>
    </row>
    <row r="312" spans="1:8" ht="15.75" thickBot="1" x14ac:dyDescent="0.3">
      <c r="A312" s="361" t="s">
        <v>2695</v>
      </c>
      <c r="B312" s="361" t="s">
        <v>2697</v>
      </c>
      <c r="C312" s="361" t="s">
        <v>518</v>
      </c>
      <c r="D312" s="361" t="s">
        <v>212</v>
      </c>
      <c r="E312" s="361" t="s">
        <v>211</v>
      </c>
      <c r="F312" s="362">
        <v>0</v>
      </c>
      <c r="G312" s="363">
        <v>2.2199999999999999E-6</v>
      </c>
      <c r="H312" s="361" t="s">
        <v>2688</v>
      </c>
    </row>
    <row r="313" spans="1:8" ht="15.75" thickBot="1" x14ac:dyDescent="0.3">
      <c r="A313" s="361" t="s">
        <v>2689</v>
      </c>
      <c r="B313" s="361" t="s">
        <v>2697</v>
      </c>
      <c r="C313" s="361" t="s">
        <v>518</v>
      </c>
      <c r="D313" s="361" t="s">
        <v>212</v>
      </c>
      <c r="E313" s="361" t="s">
        <v>211</v>
      </c>
      <c r="F313" s="362">
        <v>0</v>
      </c>
      <c r="G313" s="363">
        <v>8.0000000000000005E-9</v>
      </c>
      <c r="H313" s="361" t="s">
        <v>2688</v>
      </c>
    </row>
    <row r="314" spans="1:8" ht="15.75" thickBot="1" x14ac:dyDescent="0.3">
      <c r="A314" s="361" t="s">
        <v>264</v>
      </c>
      <c r="B314" s="361" t="s">
        <v>2698</v>
      </c>
      <c r="C314" s="361" t="s">
        <v>518</v>
      </c>
      <c r="D314" s="361" t="s">
        <v>212</v>
      </c>
      <c r="E314" s="361" t="s">
        <v>211</v>
      </c>
      <c r="F314" s="362">
        <v>0</v>
      </c>
      <c r="G314" s="363">
        <v>9.8400000000000002E-7</v>
      </c>
      <c r="H314" s="361" t="s">
        <v>2688</v>
      </c>
    </row>
    <row r="315" spans="1:8" ht="15.75" thickBot="1" x14ac:dyDescent="0.3">
      <c r="A315" s="361" t="s">
        <v>2689</v>
      </c>
      <c r="B315" s="361" t="s">
        <v>2698</v>
      </c>
      <c r="C315" s="361" t="s">
        <v>518</v>
      </c>
      <c r="D315" s="361" t="s">
        <v>212</v>
      </c>
      <c r="E315" s="361" t="s">
        <v>211</v>
      </c>
      <c r="F315" s="362">
        <v>0</v>
      </c>
      <c r="G315" s="363">
        <v>2.0000000000000001E-4</v>
      </c>
      <c r="H315" s="361" t="s">
        <v>2688</v>
      </c>
    </row>
    <row r="316" spans="1:8" ht="15.75" thickBot="1" x14ac:dyDescent="0.3">
      <c r="A316" s="361" t="s">
        <v>2699</v>
      </c>
      <c r="B316" s="361" t="s">
        <v>2698</v>
      </c>
      <c r="C316" s="361" t="s">
        <v>518</v>
      </c>
      <c r="D316" s="361" t="s">
        <v>212</v>
      </c>
      <c r="E316" s="361" t="s">
        <v>211</v>
      </c>
      <c r="F316" s="362">
        <v>0</v>
      </c>
      <c r="G316" s="363">
        <v>9.8400000000000002E-7</v>
      </c>
      <c r="H316" s="361" t="s">
        <v>2688</v>
      </c>
    </row>
    <row r="317" spans="1:8" ht="15.75" thickBot="1" x14ac:dyDescent="0.3">
      <c r="A317" s="361" t="s">
        <v>2690</v>
      </c>
      <c r="B317" s="361" t="s">
        <v>2698</v>
      </c>
      <c r="C317" s="361" t="s">
        <v>518</v>
      </c>
      <c r="D317" s="361" t="s">
        <v>212</v>
      </c>
      <c r="E317" s="361" t="s">
        <v>211</v>
      </c>
      <c r="F317" s="362">
        <v>0</v>
      </c>
      <c r="G317" s="363">
        <v>1.39E-6</v>
      </c>
      <c r="H317" s="361" t="s">
        <v>2688</v>
      </c>
    </row>
    <row r="318" spans="1:8" ht="15.75" thickBot="1" x14ac:dyDescent="0.3">
      <c r="A318" s="361" t="s">
        <v>2691</v>
      </c>
      <c r="B318" s="361" t="s">
        <v>2698</v>
      </c>
      <c r="C318" s="361" t="s">
        <v>518</v>
      </c>
      <c r="D318" s="361" t="s">
        <v>212</v>
      </c>
      <c r="E318" s="361" t="s">
        <v>211</v>
      </c>
      <c r="F318" s="362">
        <v>0</v>
      </c>
      <c r="G318" s="363">
        <v>2.5700000000000001E-5</v>
      </c>
      <c r="H318" s="361" t="s">
        <v>2688</v>
      </c>
    </row>
    <row r="319" spans="1:8" ht="15.75" thickBot="1" x14ac:dyDescent="0.3">
      <c r="A319" s="361" t="s">
        <v>2692</v>
      </c>
      <c r="B319" s="361" t="s">
        <v>2698</v>
      </c>
      <c r="C319" s="361" t="s">
        <v>518</v>
      </c>
      <c r="D319" s="361" t="s">
        <v>212</v>
      </c>
      <c r="E319" s="361" t="s">
        <v>211</v>
      </c>
      <c r="F319" s="362">
        <v>0</v>
      </c>
      <c r="G319" s="363">
        <v>1.0000000000000001E-5</v>
      </c>
      <c r="H319" s="361" t="s">
        <v>2688</v>
      </c>
    </row>
    <row r="320" spans="1:8" ht="15.75" thickBot="1" x14ac:dyDescent="0.3">
      <c r="A320" s="361" t="s">
        <v>2693</v>
      </c>
      <c r="B320" s="361" t="s">
        <v>2698</v>
      </c>
      <c r="C320" s="361" t="s">
        <v>518</v>
      </c>
      <c r="D320" s="361" t="s">
        <v>212</v>
      </c>
      <c r="E320" s="361" t="s">
        <v>211</v>
      </c>
      <c r="F320" s="362">
        <v>0</v>
      </c>
      <c r="G320" s="363">
        <v>1.9999999999999999E-6</v>
      </c>
      <c r="H320" s="361" t="s">
        <v>2688</v>
      </c>
    </row>
    <row r="321" spans="1:8" ht="15.75" thickBot="1" x14ac:dyDescent="0.3">
      <c r="A321" s="361" t="s">
        <v>2694</v>
      </c>
      <c r="B321" s="361" t="s">
        <v>2698</v>
      </c>
      <c r="C321" s="361" t="s">
        <v>518</v>
      </c>
      <c r="D321" s="361" t="s">
        <v>212</v>
      </c>
      <c r="E321" s="361" t="s">
        <v>211</v>
      </c>
      <c r="F321" s="362">
        <v>0</v>
      </c>
      <c r="G321" s="363">
        <v>1.9999999999999999E-6</v>
      </c>
      <c r="H321" s="361" t="s">
        <v>2688</v>
      </c>
    </row>
    <row r="322" spans="1:8" ht="15.75" thickBot="1" x14ac:dyDescent="0.3">
      <c r="A322" s="361" t="s">
        <v>264</v>
      </c>
      <c r="B322" s="361" t="s">
        <v>2698</v>
      </c>
      <c r="C322" s="361" t="s">
        <v>518</v>
      </c>
      <c r="D322" s="361" t="s">
        <v>211</v>
      </c>
      <c r="E322" s="361" t="s">
        <v>212</v>
      </c>
      <c r="F322" s="362">
        <v>0</v>
      </c>
      <c r="G322" s="363">
        <v>9.1300000000000004E-8</v>
      </c>
      <c r="H322" s="361" t="s">
        <v>2688</v>
      </c>
    </row>
    <row r="323" spans="1:8" ht="15.75" thickBot="1" x14ac:dyDescent="0.3">
      <c r="A323" s="361" t="s">
        <v>2690</v>
      </c>
      <c r="B323" s="361" t="s">
        <v>2698</v>
      </c>
      <c r="C323" s="361" t="s">
        <v>518</v>
      </c>
      <c r="D323" s="361" t="s">
        <v>211</v>
      </c>
      <c r="E323" s="361" t="s">
        <v>212</v>
      </c>
      <c r="F323" s="362">
        <v>0</v>
      </c>
      <c r="G323" s="363">
        <v>1.39E-6</v>
      </c>
      <c r="H323" s="361" t="s">
        <v>2688</v>
      </c>
    </row>
    <row r="324" spans="1:8" ht="15.75" thickBot="1" x14ac:dyDescent="0.3">
      <c r="A324" s="361" t="s">
        <v>2699</v>
      </c>
      <c r="B324" s="361" t="s">
        <v>2687</v>
      </c>
      <c r="C324" s="361" t="s">
        <v>518</v>
      </c>
      <c r="D324" s="361" t="s">
        <v>211</v>
      </c>
      <c r="E324" s="361" t="s">
        <v>212</v>
      </c>
      <c r="F324" s="362">
        <v>0</v>
      </c>
      <c r="G324" s="363">
        <v>9.9999999999999995E-7</v>
      </c>
      <c r="H324" s="361" t="s">
        <v>2688</v>
      </c>
    </row>
    <row r="325" spans="1:8" ht="15.75" thickBot="1" x14ac:dyDescent="0.3">
      <c r="A325" s="361" t="s">
        <v>264</v>
      </c>
      <c r="B325" s="361" t="s">
        <v>2687</v>
      </c>
      <c r="C325" s="361" t="s">
        <v>2702</v>
      </c>
      <c r="D325" s="361" t="s">
        <v>212</v>
      </c>
      <c r="E325" s="361" t="s">
        <v>211</v>
      </c>
      <c r="F325" s="362">
        <v>0</v>
      </c>
      <c r="G325" s="363">
        <v>1.4E-3</v>
      </c>
      <c r="H325" s="361" t="s">
        <v>2688</v>
      </c>
    </row>
    <row r="326" spans="1:8" ht="15.75" thickBot="1" x14ac:dyDescent="0.3">
      <c r="A326" s="361" t="s">
        <v>2689</v>
      </c>
      <c r="B326" s="361" t="s">
        <v>2687</v>
      </c>
      <c r="C326" s="361" t="s">
        <v>2702</v>
      </c>
      <c r="D326" s="361" t="s">
        <v>212</v>
      </c>
      <c r="E326" s="361" t="s">
        <v>211</v>
      </c>
      <c r="F326" s="362">
        <v>0</v>
      </c>
      <c r="G326" s="363">
        <v>5.9999999999999995E-4</v>
      </c>
      <c r="H326" s="361" t="s">
        <v>2688</v>
      </c>
    </row>
    <row r="327" spans="1:8" ht="15.75" thickBot="1" x14ac:dyDescent="0.3">
      <c r="A327" s="361" t="s">
        <v>2699</v>
      </c>
      <c r="B327" s="361" t="s">
        <v>2687</v>
      </c>
      <c r="C327" s="361" t="s">
        <v>2702</v>
      </c>
      <c r="D327" s="361" t="s">
        <v>212</v>
      </c>
      <c r="E327" s="361" t="s">
        <v>211</v>
      </c>
      <c r="F327" s="362">
        <v>0</v>
      </c>
      <c r="G327" s="363">
        <v>1.4E-3</v>
      </c>
      <c r="H327" s="361" t="s">
        <v>2688</v>
      </c>
    </row>
    <row r="328" spans="1:8" ht="15.75" thickBot="1" x14ac:dyDescent="0.3">
      <c r="A328" s="361" t="s">
        <v>2690</v>
      </c>
      <c r="B328" s="361" t="s">
        <v>2687</v>
      </c>
      <c r="C328" s="361" t="s">
        <v>2702</v>
      </c>
      <c r="D328" s="361" t="s">
        <v>212</v>
      </c>
      <c r="E328" s="361" t="s">
        <v>211</v>
      </c>
      <c r="F328" s="362">
        <v>0</v>
      </c>
      <c r="G328" s="363">
        <v>5.9999999999999995E-4</v>
      </c>
      <c r="H328" s="361" t="s">
        <v>2688</v>
      </c>
    </row>
    <row r="329" spans="1:8" ht="15.75" thickBot="1" x14ac:dyDescent="0.3">
      <c r="A329" s="361" t="s">
        <v>2691</v>
      </c>
      <c r="B329" s="361" t="s">
        <v>2687</v>
      </c>
      <c r="C329" s="361" t="s">
        <v>2702</v>
      </c>
      <c r="D329" s="361" t="s">
        <v>212</v>
      </c>
      <c r="E329" s="361" t="s">
        <v>211</v>
      </c>
      <c r="F329" s="362">
        <v>0</v>
      </c>
      <c r="G329" s="363">
        <v>6.9999999999999999E-4</v>
      </c>
      <c r="H329" s="361" t="s">
        <v>2688</v>
      </c>
    </row>
    <row r="330" spans="1:8" ht="15.75" thickBot="1" x14ac:dyDescent="0.3">
      <c r="A330" s="361" t="s">
        <v>2692</v>
      </c>
      <c r="B330" s="361" t="s">
        <v>2687</v>
      </c>
      <c r="C330" s="361" t="s">
        <v>2702</v>
      </c>
      <c r="D330" s="361" t="s">
        <v>212</v>
      </c>
      <c r="E330" s="361" t="s">
        <v>211</v>
      </c>
      <c r="F330" s="362">
        <v>0</v>
      </c>
      <c r="G330" s="363">
        <v>6.9999999999999999E-4</v>
      </c>
      <c r="H330" s="361" t="s">
        <v>2688</v>
      </c>
    </row>
    <row r="331" spans="1:8" ht="15.75" thickBot="1" x14ac:dyDescent="0.3">
      <c r="A331" s="361" t="s">
        <v>2693</v>
      </c>
      <c r="B331" s="361" t="s">
        <v>2687</v>
      </c>
      <c r="C331" s="361" t="s">
        <v>2702</v>
      </c>
      <c r="D331" s="361" t="s">
        <v>212</v>
      </c>
      <c r="E331" s="361" t="s">
        <v>211</v>
      </c>
      <c r="F331" s="362">
        <v>0</v>
      </c>
      <c r="G331" s="363">
        <v>4.3E-3</v>
      </c>
      <c r="H331" s="361" t="s">
        <v>2688</v>
      </c>
    </row>
    <row r="332" spans="1:8" ht="15.75" thickBot="1" x14ac:dyDescent="0.3">
      <c r="A332" s="361" t="s">
        <v>2694</v>
      </c>
      <c r="B332" s="361" t="s">
        <v>2687</v>
      </c>
      <c r="C332" s="361" t="s">
        <v>2702</v>
      </c>
      <c r="D332" s="361" t="s">
        <v>212</v>
      </c>
      <c r="E332" s="361" t="s">
        <v>211</v>
      </c>
      <c r="F332" s="362">
        <v>0</v>
      </c>
      <c r="G332" s="363">
        <v>4.3E-3</v>
      </c>
      <c r="H332" s="361" t="s">
        <v>2688</v>
      </c>
    </row>
    <row r="333" spans="1:8" ht="15.75" thickBot="1" x14ac:dyDescent="0.3">
      <c r="A333" s="361" t="s">
        <v>265</v>
      </c>
      <c r="B333" s="361" t="s">
        <v>2687</v>
      </c>
      <c r="C333" s="361" t="s">
        <v>2702</v>
      </c>
      <c r="D333" s="361" t="s">
        <v>212</v>
      </c>
      <c r="E333" s="361" t="s">
        <v>211</v>
      </c>
      <c r="F333" s="362">
        <v>0</v>
      </c>
      <c r="G333" s="363">
        <v>1.4E-3</v>
      </c>
      <c r="H333" s="361" t="s">
        <v>2688</v>
      </c>
    </row>
    <row r="334" spans="1:8" ht="15.75" thickBot="1" x14ac:dyDescent="0.3">
      <c r="A334" s="361" t="s">
        <v>264</v>
      </c>
      <c r="B334" s="361" t="s">
        <v>2687</v>
      </c>
      <c r="C334" s="361" t="s">
        <v>2702</v>
      </c>
      <c r="D334" s="361" t="s">
        <v>211</v>
      </c>
      <c r="E334" s="361" t="s">
        <v>212</v>
      </c>
      <c r="F334" s="362">
        <v>0</v>
      </c>
      <c r="G334" s="363">
        <v>1E-4</v>
      </c>
      <c r="H334" s="361" t="s">
        <v>2688</v>
      </c>
    </row>
    <row r="335" spans="1:8" ht="15.75" thickBot="1" x14ac:dyDescent="0.3">
      <c r="A335" s="361" t="s">
        <v>2689</v>
      </c>
      <c r="B335" s="361" t="s">
        <v>2687</v>
      </c>
      <c r="C335" s="361" t="s">
        <v>2702</v>
      </c>
      <c r="D335" s="361" t="s">
        <v>211</v>
      </c>
      <c r="E335" s="361" t="s">
        <v>212</v>
      </c>
      <c r="F335" s="362">
        <v>0</v>
      </c>
      <c r="G335" s="363">
        <v>5.9999999999999995E-4</v>
      </c>
      <c r="H335" s="361" t="s">
        <v>2688</v>
      </c>
    </row>
    <row r="336" spans="1:8" ht="15.75" thickBot="1" x14ac:dyDescent="0.3">
      <c r="A336" s="361" t="s">
        <v>2690</v>
      </c>
      <c r="B336" s="361" t="s">
        <v>2687</v>
      </c>
      <c r="C336" s="361" t="s">
        <v>2702</v>
      </c>
      <c r="D336" s="361" t="s">
        <v>211</v>
      </c>
      <c r="E336" s="361" t="s">
        <v>212</v>
      </c>
      <c r="F336" s="362">
        <v>0</v>
      </c>
      <c r="G336" s="363">
        <v>5.9999999999999995E-4</v>
      </c>
      <c r="H336" s="361" t="s">
        <v>2688</v>
      </c>
    </row>
    <row r="337" spans="1:8" ht="15.75" thickBot="1" x14ac:dyDescent="0.3">
      <c r="A337" s="361" t="s">
        <v>2692</v>
      </c>
      <c r="B337" s="361" t="s">
        <v>2687</v>
      </c>
      <c r="C337" s="361" t="s">
        <v>2702</v>
      </c>
      <c r="D337" s="361" t="s">
        <v>211</v>
      </c>
      <c r="E337" s="361" t="s">
        <v>212</v>
      </c>
      <c r="F337" s="362">
        <v>0</v>
      </c>
      <c r="G337" s="363">
        <v>1.5E-3</v>
      </c>
      <c r="H337" s="361" t="s">
        <v>2688</v>
      </c>
    </row>
    <row r="338" spans="1:8" ht="15.75" thickBot="1" x14ac:dyDescent="0.3">
      <c r="A338" s="361" t="s">
        <v>2693</v>
      </c>
      <c r="B338" s="361" t="s">
        <v>2687</v>
      </c>
      <c r="C338" s="361" t="s">
        <v>2702</v>
      </c>
      <c r="D338" s="361" t="s">
        <v>211</v>
      </c>
      <c r="E338" s="361" t="s">
        <v>212</v>
      </c>
      <c r="F338" s="362">
        <v>0</v>
      </c>
      <c r="G338" s="363">
        <v>7.0000000000000001E-3</v>
      </c>
      <c r="H338" s="361" t="s">
        <v>2688</v>
      </c>
    </row>
    <row r="339" spans="1:8" ht="15.75" thickBot="1" x14ac:dyDescent="0.3">
      <c r="A339" s="361" t="s">
        <v>2694</v>
      </c>
      <c r="B339" s="361" t="s">
        <v>2687</v>
      </c>
      <c r="C339" s="361" t="s">
        <v>2702</v>
      </c>
      <c r="D339" s="361" t="s">
        <v>211</v>
      </c>
      <c r="E339" s="361" t="s">
        <v>212</v>
      </c>
      <c r="F339" s="362">
        <v>0</v>
      </c>
      <c r="G339" s="363">
        <v>7.0000000000000001E-3</v>
      </c>
      <c r="H339" s="361" t="s">
        <v>2688</v>
      </c>
    </row>
    <row r="340" spans="1:8" ht="15.75" thickBot="1" x14ac:dyDescent="0.3">
      <c r="A340" s="361" t="s">
        <v>265</v>
      </c>
      <c r="B340" s="361" t="s">
        <v>2687</v>
      </c>
      <c r="C340" s="361" t="s">
        <v>2702</v>
      </c>
      <c r="D340" s="361" t="s">
        <v>211</v>
      </c>
      <c r="E340" s="361" t="s">
        <v>212</v>
      </c>
      <c r="F340" s="362">
        <v>0</v>
      </c>
      <c r="G340" s="363">
        <v>2E-3</v>
      </c>
      <c r="H340" s="361" t="s">
        <v>2688</v>
      </c>
    </row>
    <row r="341" spans="1:8" ht="15.75" thickBot="1" x14ac:dyDescent="0.3">
      <c r="A341" s="361" t="s">
        <v>264</v>
      </c>
      <c r="B341" s="361" t="s">
        <v>2698</v>
      </c>
      <c r="C341" s="361" t="s">
        <v>2702</v>
      </c>
      <c r="D341" s="361" t="s">
        <v>212</v>
      </c>
      <c r="E341" s="361" t="s">
        <v>211</v>
      </c>
      <c r="F341" s="362">
        <v>0</v>
      </c>
      <c r="G341" s="363">
        <v>1.5499999999999999E-3</v>
      </c>
      <c r="H341" s="361" t="s">
        <v>2688</v>
      </c>
    </row>
    <row r="342" spans="1:8" ht="15.75" thickBot="1" x14ac:dyDescent="0.3">
      <c r="A342" s="361" t="s">
        <v>264</v>
      </c>
      <c r="B342" s="361" t="s">
        <v>2698</v>
      </c>
      <c r="C342" s="361" t="s">
        <v>2702</v>
      </c>
      <c r="D342" s="361" t="s">
        <v>211</v>
      </c>
      <c r="E342" s="361" t="s">
        <v>212</v>
      </c>
      <c r="F342" s="362">
        <v>0</v>
      </c>
      <c r="G342" s="363">
        <v>1E-4</v>
      </c>
      <c r="H342" s="361" t="s">
        <v>2688</v>
      </c>
    </row>
    <row r="343" spans="1:8" ht="15.75" thickBot="1" x14ac:dyDescent="0.3">
      <c r="A343" s="361" t="s">
        <v>2690</v>
      </c>
      <c r="B343" s="361" t="s">
        <v>2698</v>
      </c>
      <c r="C343" s="361" t="s">
        <v>2702</v>
      </c>
      <c r="D343" s="361" t="s">
        <v>211</v>
      </c>
      <c r="E343" s="361" t="s">
        <v>212</v>
      </c>
      <c r="F343" s="362">
        <v>0</v>
      </c>
      <c r="G343" s="363">
        <v>2.5000000000000001E-3</v>
      </c>
      <c r="H343" s="361" t="s">
        <v>2688</v>
      </c>
    </row>
    <row r="344" spans="1:8" ht="15.75" thickBot="1" x14ac:dyDescent="0.3">
      <c r="A344" s="361" t="s">
        <v>2696</v>
      </c>
      <c r="B344" s="361" t="s">
        <v>2697</v>
      </c>
      <c r="C344" s="361" t="s">
        <v>2702</v>
      </c>
      <c r="D344" s="361" t="s">
        <v>212</v>
      </c>
      <c r="E344" s="361" t="s">
        <v>211</v>
      </c>
      <c r="F344" s="362">
        <v>0</v>
      </c>
      <c r="G344" s="363">
        <v>5.9999999999999995E-4</v>
      </c>
      <c r="H344" s="361" t="s">
        <v>2688</v>
      </c>
    </row>
    <row r="345" spans="1:8" ht="15.75" thickBot="1" x14ac:dyDescent="0.3">
      <c r="A345" s="361" t="s">
        <v>2690</v>
      </c>
      <c r="B345" s="361" t="s">
        <v>2697</v>
      </c>
      <c r="C345" s="361" t="s">
        <v>2702</v>
      </c>
      <c r="D345" s="361" t="s">
        <v>212</v>
      </c>
      <c r="E345" s="361" t="s">
        <v>211</v>
      </c>
      <c r="F345" s="362">
        <v>0</v>
      </c>
      <c r="G345" s="363">
        <v>2.5000000000000001E-3</v>
      </c>
      <c r="H345" s="361" t="s">
        <v>2688</v>
      </c>
    </row>
    <row r="346" spans="1:8" ht="15.75" thickBot="1" x14ac:dyDescent="0.3">
      <c r="A346" s="361" t="s">
        <v>265</v>
      </c>
      <c r="B346" s="361" t="s">
        <v>2697</v>
      </c>
      <c r="C346" s="361" t="s">
        <v>2702</v>
      </c>
      <c r="D346" s="361" t="s">
        <v>212</v>
      </c>
      <c r="E346" s="361" t="s">
        <v>211</v>
      </c>
      <c r="F346" s="362">
        <v>0</v>
      </c>
      <c r="G346" s="363">
        <v>1.4E-3</v>
      </c>
      <c r="H346" s="361" t="s">
        <v>2688</v>
      </c>
    </row>
    <row r="347" spans="1:8" ht="15.75" thickBot="1" x14ac:dyDescent="0.3">
      <c r="A347" s="361" t="s">
        <v>2695</v>
      </c>
      <c r="B347" s="361" t="s">
        <v>2697</v>
      </c>
      <c r="C347" s="361" t="s">
        <v>2702</v>
      </c>
      <c r="D347" s="361" t="s">
        <v>212</v>
      </c>
      <c r="E347" s="361" t="s">
        <v>211</v>
      </c>
      <c r="F347" s="362">
        <v>0</v>
      </c>
      <c r="G347" s="363">
        <v>5.9999999999999995E-4</v>
      </c>
      <c r="H347" s="361" t="s">
        <v>2688</v>
      </c>
    </row>
    <row r="348" spans="1:8" ht="15.75" thickBot="1" x14ac:dyDescent="0.3">
      <c r="A348" s="361" t="s">
        <v>2689</v>
      </c>
      <c r="B348" s="361" t="s">
        <v>2697</v>
      </c>
      <c r="C348" s="361" t="s">
        <v>2702</v>
      </c>
      <c r="D348" s="361" t="s">
        <v>212</v>
      </c>
      <c r="E348" s="361" t="s">
        <v>211</v>
      </c>
      <c r="F348" s="362">
        <v>0</v>
      </c>
      <c r="G348" s="363">
        <v>5.9999999999999995E-4</v>
      </c>
      <c r="H348" s="361" t="s">
        <v>2688</v>
      </c>
    </row>
    <row r="349" spans="1:8" ht="15.75" thickBot="1" x14ac:dyDescent="0.3">
      <c r="A349" s="361" t="s">
        <v>2695</v>
      </c>
      <c r="B349" s="361" t="s">
        <v>2687</v>
      </c>
      <c r="C349" s="361" t="s">
        <v>2702</v>
      </c>
      <c r="D349" s="361" t="s">
        <v>212</v>
      </c>
      <c r="E349" s="361" t="s">
        <v>211</v>
      </c>
      <c r="F349" s="362">
        <v>0</v>
      </c>
      <c r="G349" s="363">
        <v>5.9999999999999995E-4</v>
      </c>
      <c r="H349" s="361" t="s">
        <v>2688</v>
      </c>
    </row>
    <row r="350" spans="1:8" ht="15.75" thickBot="1" x14ac:dyDescent="0.3">
      <c r="A350" s="361" t="s">
        <v>2699</v>
      </c>
      <c r="B350" s="361" t="s">
        <v>2687</v>
      </c>
      <c r="C350" s="361" t="s">
        <v>2702</v>
      </c>
      <c r="D350" s="361" t="s">
        <v>211</v>
      </c>
      <c r="E350" s="361" t="s">
        <v>212</v>
      </c>
      <c r="F350" s="362">
        <v>0</v>
      </c>
      <c r="G350" s="363">
        <v>1E-4</v>
      </c>
      <c r="H350" s="361" t="s">
        <v>2688</v>
      </c>
    </row>
    <row r="351" spans="1:8" ht="15.75" thickBot="1" x14ac:dyDescent="0.3">
      <c r="A351" s="361" t="s">
        <v>264</v>
      </c>
      <c r="B351" s="361" t="s">
        <v>2687</v>
      </c>
      <c r="C351" s="361" t="s">
        <v>2703</v>
      </c>
      <c r="D351" s="361" t="s">
        <v>212</v>
      </c>
      <c r="E351" s="361" t="s">
        <v>211</v>
      </c>
      <c r="F351" s="362">
        <v>0</v>
      </c>
      <c r="G351" s="363">
        <v>7.0000000000000007E-2</v>
      </c>
      <c r="H351" s="361" t="s">
        <v>2688</v>
      </c>
    </row>
    <row r="352" spans="1:8" ht="15.75" thickBot="1" x14ac:dyDescent="0.3">
      <c r="A352" s="361" t="s">
        <v>2689</v>
      </c>
      <c r="B352" s="361" t="s">
        <v>2687</v>
      </c>
      <c r="C352" s="361" t="s">
        <v>2703</v>
      </c>
      <c r="D352" s="361" t="s">
        <v>212</v>
      </c>
      <c r="E352" s="361" t="s">
        <v>211</v>
      </c>
      <c r="F352" s="362">
        <v>0</v>
      </c>
      <c r="G352" s="363">
        <v>0.1</v>
      </c>
      <c r="H352" s="361" t="s">
        <v>2688</v>
      </c>
    </row>
    <row r="353" spans="1:8" ht="15.75" thickBot="1" x14ac:dyDescent="0.3">
      <c r="A353" s="361" t="s">
        <v>2699</v>
      </c>
      <c r="B353" s="361" t="s">
        <v>2687</v>
      </c>
      <c r="C353" s="361" t="s">
        <v>2703</v>
      </c>
      <c r="D353" s="361" t="s">
        <v>212</v>
      </c>
      <c r="E353" s="361" t="s">
        <v>211</v>
      </c>
      <c r="F353" s="362">
        <v>0</v>
      </c>
      <c r="G353" s="363">
        <v>7.0000000000000007E-2</v>
      </c>
      <c r="H353" s="361" t="s">
        <v>2688</v>
      </c>
    </row>
    <row r="354" spans="1:8" ht="15.75" thickBot="1" x14ac:dyDescent="0.3">
      <c r="A354" s="361" t="s">
        <v>2690</v>
      </c>
      <c r="B354" s="361" t="s">
        <v>2687</v>
      </c>
      <c r="C354" s="361" t="s">
        <v>2703</v>
      </c>
      <c r="D354" s="361" t="s">
        <v>212</v>
      </c>
      <c r="E354" s="361" t="s">
        <v>211</v>
      </c>
      <c r="F354" s="362">
        <v>0</v>
      </c>
      <c r="G354" s="363">
        <v>0.06</v>
      </c>
      <c r="H354" s="361" t="s">
        <v>2688</v>
      </c>
    </row>
    <row r="355" spans="1:8" ht="15.75" thickBot="1" x14ac:dyDescent="0.3">
      <c r="A355" s="361" t="s">
        <v>2691</v>
      </c>
      <c r="B355" s="361" t="s">
        <v>2687</v>
      </c>
      <c r="C355" s="361" t="s">
        <v>2703</v>
      </c>
      <c r="D355" s="361" t="s">
        <v>212</v>
      </c>
      <c r="E355" s="361" t="s">
        <v>211</v>
      </c>
      <c r="F355" s="362">
        <v>0</v>
      </c>
      <c r="G355" s="363">
        <v>0.3</v>
      </c>
      <c r="H355" s="361" t="s">
        <v>2688</v>
      </c>
    </row>
    <row r="356" spans="1:8" ht="15.75" thickBot="1" x14ac:dyDescent="0.3">
      <c r="A356" s="361" t="s">
        <v>2692</v>
      </c>
      <c r="B356" s="361" t="s">
        <v>2687</v>
      </c>
      <c r="C356" s="361" t="s">
        <v>2703</v>
      </c>
      <c r="D356" s="361" t="s">
        <v>212</v>
      </c>
      <c r="E356" s="361" t="s">
        <v>211</v>
      </c>
      <c r="F356" s="362">
        <v>0</v>
      </c>
      <c r="G356" s="363">
        <v>0.18</v>
      </c>
      <c r="H356" s="361" t="s">
        <v>2688</v>
      </c>
    </row>
    <row r="357" spans="1:8" ht="15.75" thickBot="1" x14ac:dyDescent="0.3">
      <c r="A357" s="361" t="s">
        <v>2693</v>
      </c>
      <c r="B357" s="361" t="s">
        <v>2687</v>
      </c>
      <c r="C357" s="361" t="s">
        <v>2703</v>
      </c>
      <c r="D357" s="361" t="s">
        <v>212</v>
      </c>
      <c r="E357" s="361" t="s">
        <v>211</v>
      </c>
      <c r="F357" s="362">
        <v>0</v>
      </c>
      <c r="G357" s="363">
        <v>0.15</v>
      </c>
      <c r="H357" s="361" t="s">
        <v>2688</v>
      </c>
    </row>
    <row r="358" spans="1:8" ht="15.75" thickBot="1" x14ac:dyDescent="0.3">
      <c r="A358" s="361" t="s">
        <v>2694</v>
      </c>
      <c r="B358" s="361" t="s">
        <v>2687</v>
      </c>
      <c r="C358" s="361" t="s">
        <v>2703</v>
      </c>
      <c r="D358" s="361" t="s">
        <v>212</v>
      </c>
      <c r="E358" s="361" t="s">
        <v>211</v>
      </c>
      <c r="F358" s="362">
        <v>0</v>
      </c>
      <c r="G358" s="363">
        <v>0.15</v>
      </c>
      <c r="H358" s="361" t="s">
        <v>2688</v>
      </c>
    </row>
    <row r="359" spans="1:8" ht="15.75" thickBot="1" x14ac:dyDescent="0.3">
      <c r="A359" s="361" t="s">
        <v>2695</v>
      </c>
      <c r="B359" s="361" t="s">
        <v>2687</v>
      </c>
      <c r="C359" s="361" t="s">
        <v>2703</v>
      </c>
      <c r="D359" s="361" t="s">
        <v>212</v>
      </c>
      <c r="E359" s="361" t="s">
        <v>211</v>
      </c>
      <c r="F359" s="362">
        <v>0</v>
      </c>
      <c r="G359" s="363">
        <v>1.1000000000000001</v>
      </c>
      <c r="H359" s="361" t="s">
        <v>2688</v>
      </c>
    </row>
    <row r="360" spans="1:8" ht="15.75" thickBot="1" x14ac:dyDescent="0.3">
      <c r="A360" s="361" t="s">
        <v>265</v>
      </c>
      <c r="B360" s="361" t="s">
        <v>2687</v>
      </c>
      <c r="C360" s="361" t="s">
        <v>2703</v>
      </c>
      <c r="D360" s="361" t="s">
        <v>212</v>
      </c>
      <c r="E360" s="361" t="s">
        <v>211</v>
      </c>
      <c r="F360" s="362">
        <v>0</v>
      </c>
      <c r="G360" s="363">
        <v>0.09</v>
      </c>
      <c r="H360" s="361" t="s">
        <v>2688</v>
      </c>
    </row>
    <row r="361" spans="1:8" ht="15.75" thickBot="1" x14ac:dyDescent="0.3">
      <c r="A361" s="361" t="s">
        <v>264</v>
      </c>
      <c r="B361" s="361" t="s">
        <v>2687</v>
      </c>
      <c r="C361" s="361" t="s">
        <v>2703</v>
      </c>
      <c r="D361" s="361" t="s">
        <v>211</v>
      </c>
      <c r="E361" s="361" t="s">
        <v>212</v>
      </c>
      <c r="F361" s="362">
        <v>0</v>
      </c>
      <c r="G361" s="363">
        <v>8.8999999999999996E-2</v>
      </c>
      <c r="H361" s="361" t="s">
        <v>2688</v>
      </c>
    </row>
    <row r="362" spans="1:8" ht="15.75" thickBot="1" x14ac:dyDescent="0.3">
      <c r="A362" s="361" t="s">
        <v>2689</v>
      </c>
      <c r="B362" s="361" t="s">
        <v>2687</v>
      </c>
      <c r="C362" s="361" t="s">
        <v>2703</v>
      </c>
      <c r="D362" s="361" t="s">
        <v>211</v>
      </c>
      <c r="E362" s="361" t="s">
        <v>212</v>
      </c>
      <c r="F362" s="362">
        <v>0</v>
      </c>
      <c r="G362" s="363">
        <v>0.21</v>
      </c>
      <c r="H362" s="361" t="s">
        <v>2688</v>
      </c>
    </row>
    <row r="363" spans="1:8" ht="15.75" thickBot="1" x14ac:dyDescent="0.3">
      <c r="A363" s="361" t="s">
        <v>2690</v>
      </c>
      <c r="B363" s="361" t="s">
        <v>2687</v>
      </c>
      <c r="C363" s="361" t="s">
        <v>2703</v>
      </c>
      <c r="D363" s="361" t="s">
        <v>211</v>
      </c>
      <c r="E363" s="361" t="s">
        <v>212</v>
      </c>
      <c r="F363" s="362">
        <v>0</v>
      </c>
      <c r="G363" s="363">
        <v>1.3</v>
      </c>
      <c r="H363" s="361" t="s">
        <v>2688</v>
      </c>
    </row>
    <row r="364" spans="1:8" ht="15.75" thickBot="1" x14ac:dyDescent="0.3">
      <c r="A364" s="361" t="s">
        <v>2692</v>
      </c>
      <c r="B364" s="361" t="s">
        <v>2687</v>
      </c>
      <c r="C364" s="361" t="s">
        <v>2703</v>
      </c>
      <c r="D364" s="361" t="s">
        <v>211</v>
      </c>
      <c r="E364" s="361" t="s">
        <v>212</v>
      </c>
      <c r="F364" s="362">
        <v>0</v>
      </c>
      <c r="G364" s="363">
        <v>0.32400000000000001</v>
      </c>
      <c r="H364" s="361" t="s">
        <v>2688</v>
      </c>
    </row>
    <row r="365" spans="1:8" ht="15.75" thickBot="1" x14ac:dyDescent="0.3">
      <c r="A365" s="361" t="s">
        <v>2693</v>
      </c>
      <c r="B365" s="361" t="s">
        <v>2687</v>
      </c>
      <c r="C365" s="361" t="s">
        <v>2703</v>
      </c>
      <c r="D365" s="361" t="s">
        <v>211</v>
      </c>
      <c r="E365" s="361" t="s">
        <v>212</v>
      </c>
      <c r="F365" s="362">
        <v>0</v>
      </c>
      <c r="G365" s="363">
        <v>9.6000000000000002E-2</v>
      </c>
      <c r="H365" s="361" t="s">
        <v>2688</v>
      </c>
    </row>
    <row r="366" spans="1:8" ht="15.75" thickBot="1" x14ac:dyDescent="0.3">
      <c r="A366" s="361" t="s">
        <v>2694</v>
      </c>
      <c r="B366" s="361" t="s">
        <v>2687</v>
      </c>
      <c r="C366" s="361" t="s">
        <v>2703</v>
      </c>
      <c r="D366" s="361" t="s">
        <v>211</v>
      </c>
      <c r="E366" s="361" t="s">
        <v>212</v>
      </c>
      <c r="F366" s="362">
        <v>0</v>
      </c>
      <c r="G366" s="363">
        <v>9.6000000000000002E-2</v>
      </c>
      <c r="H366" s="361" t="s">
        <v>2688</v>
      </c>
    </row>
    <row r="367" spans="1:8" ht="15.75" thickBot="1" x14ac:dyDescent="0.3">
      <c r="A367" s="361" t="s">
        <v>265</v>
      </c>
      <c r="B367" s="361" t="s">
        <v>2687</v>
      </c>
      <c r="C367" s="361" t="s">
        <v>2703</v>
      </c>
      <c r="D367" s="361" t="s">
        <v>211</v>
      </c>
      <c r="E367" s="361" t="s">
        <v>212</v>
      </c>
      <c r="F367" s="362">
        <v>0</v>
      </c>
      <c r="G367" s="363">
        <v>0.06</v>
      </c>
      <c r="H367" s="361" t="s">
        <v>2688</v>
      </c>
    </row>
    <row r="368" spans="1:8" ht="15.75" thickBot="1" x14ac:dyDescent="0.3">
      <c r="A368" s="361" t="s">
        <v>264</v>
      </c>
      <c r="B368" s="361" t="s">
        <v>2698</v>
      </c>
      <c r="C368" s="361" t="s">
        <v>2703</v>
      </c>
      <c r="D368" s="361" t="s">
        <v>212</v>
      </c>
      <c r="E368" s="361" t="s">
        <v>211</v>
      </c>
      <c r="F368" s="362">
        <v>0</v>
      </c>
      <c r="G368" s="363">
        <v>0.153</v>
      </c>
      <c r="H368" s="361" t="s">
        <v>2688</v>
      </c>
    </row>
    <row r="369" spans="1:8" ht="15.75" thickBot="1" x14ac:dyDescent="0.3">
      <c r="A369" s="361" t="s">
        <v>264</v>
      </c>
      <c r="B369" s="361" t="s">
        <v>2698</v>
      </c>
      <c r="C369" s="361" t="s">
        <v>2703</v>
      </c>
      <c r="D369" s="361" t="s">
        <v>211</v>
      </c>
      <c r="E369" s="361" t="s">
        <v>212</v>
      </c>
      <c r="F369" s="362">
        <v>0</v>
      </c>
      <c r="G369" s="363">
        <v>0.13758000000000001</v>
      </c>
      <c r="H369" s="361" t="s">
        <v>2688</v>
      </c>
    </row>
    <row r="370" spans="1:8" ht="15.75" thickBot="1" x14ac:dyDescent="0.3">
      <c r="A370" s="361" t="s">
        <v>2690</v>
      </c>
      <c r="B370" s="361" t="s">
        <v>2698</v>
      </c>
      <c r="C370" s="361" t="s">
        <v>2703</v>
      </c>
      <c r="D370" s="361" t="s">
        <v>211</v>
      </c>
      <c r="E370" s="361" t="s">
        <v>212</v>
      </c>
      <c r="F370" s="362">
        <v>0</v>
      </c>
      <c r="G370" s="363">
        <v>0.35</v>
      </c>
      <c r="H370" s="361" t="s">
        <v>2688</v>
      </c>
    </row>
    <row r="371" spans="1:8" ht="15.75" thickBot="1" x14ac:dyDescent="0.3">
      <c r="A371" s="361" t="s">
        <v>2696</v>
      </c>
      <c r="B371" s="361" t="s">
        <v>2697</v>
      </c>
      <c r="C371" s="361" t="s">
        <v>2703</v>
      </c>
      <c r="D371" s="361" t="s">
        <v>212</v>
      </c>
      <c r="E371" s="361" t="s">
        <v>211</v>
      </c>
      <c r="F371" s="362">
        <v>0</v>
      </c>
      <c r="G371" s="363">
        <v>0.51300000000000001</v>
      </c>
      <c r="H371" s="361" t="s">
        <v>2688</v>
      </c>
    </row>
    <row r="372" spans="1:8" ht="15.75" thickBot="1" x14ac:dyDescent="0.3">
      <c r="A372" s="361" t="s">
        <v>2690</v>
      </c>
      <c r="B372" s="361" t="s">
        <v>2697</v>
      </c>
      <c r="C372" s="361" t="s">
        <v>2703</v>
      </c>
      <c r="D372" s="361" t="s">
        <v>212</v>
      </c>
      <c r="E372" s="361" t="s">
        <v>211</v>
      </c>
      <c r="F372" s="362">
        <v>0</v>
      </c>
      <c r="G372" s="363">
        <v>0.51300000000000001</v>
      </c>
      <c r="H372" s="361" t="s">
        <v>2688</v>
      </c>
    </row>
    <row r="373" spans="1:8" ht="15.75" thickBot="1" x14ac:dyDescent="0.3">
      <c r="A373" s="361" t="s">
        <v>265</v>
      </c>
      <c r="B373" s="361" t="s">
        <v>2697</v>
      </c>
      <c r="C373" s="361" t="s">
        <v>2703</v>
      </c>
      <c r="D373" s="361" t="s">
        <v>212</v>
      </c>
      <c r="E373" s="361" t="s">
        <v>211</v>
      </c>
      <c r="F373" s="362">
        <v>0</v>
      </c>
      <c r="G373" s="363">
        <v>0.09</v>
      </c>
      <c r="H373" s="361" t="s">
        <v>2688</v>
      </c>
    </row>
    <row r="374" spans="1:8" ht="15.75" thickBot="1" x14ac:dyDescent="0.3">
      <c r="A374" s="361" t="s">
        <v>2695</v>
      </c>
      <c r="B374" s="361" t="s">
        <v>2697</v>
      </c>
      <c r="C374" s="361" t="s">
        <v>2703</v>
      </c>
      <c r="D374" s="361" t="s">
        <v>212</v>
      </c>
      <c r="E374" s="361" t="s">
        <v>211</v>
      </c>
      <c r="F374" s="362">
        <v>0</v>
      </c>
      <c r="G374" s="363">
        <v>1.1000000000000001</v>
      </c>
      <c r="H374" s="361" t="s">
        <v>2688</v>
      </c>
    </row>
    <row r="375" spans="1:8" ht="15.75" thickBot="1" x14ac:dyDescent="0.3">
      <c r="A375" s="361" t="s">
        <v>2689</v>
      </c>
      <c r="B375" s="361" t="s">
        <v>2697</v>
      </c>
      <c r="C375" s="361" t="s">
        <v>2703</v>
      </c>
      <c r="D375" s="361" t="s">
        <v>212</v>
      </c>
      <c r="E375" s="361" t="s">
        <v>211</v>
      </c>
      <c r="F375" s="362">
        <v>0</v>
      </c>
      <c r="G375" s="363">
        <v>0.51300000000000001</v>
      </c>
      <c r="H375" s="361" t="s">
        <v>2688</v>
      </c>
    </row>
    <row r="376" spans="1:8" ht="15.75" thickBot="1" x14ac:dyDescent="0.3">
      <c r="A376" s="361" t="s">
        <v>2699</v>
      </c>
      <c r="B376" s="361" t="s">
        <v>2687</v>
      </c>
      <c r="C376" s="361" t="s">
        <v>2703</v>
      </c>
      <c r="D376" s="361" t="s">
        <v>211</v>
      </c>
      <c r="E376" s="361" t="s">
        <v>212</v>
      </c>
      <c r="F376" s="362">
        <v>0</v>
      </c>
      <c r="G376" s="363">
        <v>8.8999999999999996E-2</v>
      </c>
      <c r="H376" s="361" t="s">
        <v>2688</v>
      </c>
    </row>
    <row r="377" spans="1:8" ht="15.75" thickBot="1" x14ac:dyDescent="0.3">
      <c r="A377" s="361" t="s">
        <v>2699</v>
      </c>
      <c r="B377" s="361" t="s">
        <v>2698</v>
      </c>
      <c r="C377" s="361" t="s">
        <v>2703</v>
      </c>
      <c r="D377" s="361" t="s">
        <v>211</v>
      </c>
      <c r="E377" s="361" t="s">
        <v>212</v>
      </c>
      <c r="F377" s="362">
        <v>0</v>
      </c>
      <c r="G377" s="363">
        <v>0.153</v>
      </c>
      <c r="H377" s="361" t="s">
        <v>2688</v>
      </c>
    </row>
    <row r="378" spans="1:8" ht="15.75" thickBot="1" x14ac:dyDescent="0.3">
      <c r="A378" s="361" t="s">
        <v>2695</v>
      </c>
      <c r="B378" s="361"/>
      <c r="C378" s="361" t="s">
        <v>2704</v>
      </c>
      <c r="D378" s="361" t="s">
        <v>212</v>
      </c>
      <c r="E378" s="361" t="s">
        <v>212</v>
      </c>
      <c r="F378" s="362">
        <v>0</v>
      </c>
      <c r="G378" s="363">
        <v>0</v>
      </c>
      <c r="H378" s="361" t="s">
        <v>2688</v>
      </c>
    </row>
    <row r="379" spans="1:8" ht="15.75" thickBot="1" x14ac:dyDescent="0.3">
      <c r="A379" s="361" t="s">
        <v>265</v>
      </c>
      <c r="B379" s="361"/>
      <c r="C379" s="361" t="s">
        <v>2704</v>
      </c>
      <c r="D379" s="361" t="s">
        <v>212</v>
      </c>
      <c r="E379" s="361" t="s">
        <v>212</v>
      </c>
      <c r="F379" s="362">
        <v>0</v>
      </c>
      <c r="G379" s="363">
        <v>0</v>
      </c>
      <c r="H379" s="361" t="s">
        <v>2688</v>
      </c>
    </row>
    <row r="380" spans="1:8" ht="15.75" thickBot="1" x14ac:dyDescent="0.3">
      <c r="A380" s="361" t="s">
        <v>2693</v>
      </c>
      <c r="B380" s="361"/>
      <c r="C380" s="361" t="s">
        <v>2704</v>
      </c>
      <c r="D380" s="361" t="s">
        <v>212</v>
      </c>
      <c r="E380" s="361" t="s">
        <v>212</v>
      </c>
      <c r="F380" s="362">
        <v>0</v>
      </c>
      <c r="G380" s="363">
        <v>0</v>
      </c>
      <c r="H380" s="361" t="s">
        <v>2688</v>
      </c>
    </row>
    <row r="381" spans="1:8" ht="15.75" thickBot="1" x14ac:dyDescent="0.3">
      <c r="A381" s="361" t="s">
        <v>2692</v>
      </c>
      <c r="B381" s="361"/>
      <c r="C381" s="361" t="s">
        <v>2704</v>
      </c>
      <c r="D381" s="361" t="s">
        <v>212</v>
      </c>
      <c r="E381" s="361" t="s">
        <v>212</v>
      </c>
      <c r="F381" s="362">
        <v>0</v>
      </c>
      <c r="G381" s="363">
        <v>0</v>
      </c>
      <c r="H381" s="361" t="s">
        <v>2688</v>
      </c>
    </row>
    <row r="382" spans="1:8" ht="15.75" thickBot="1" x14ac:dyDescent="0.3">
      <c r="A382" s="361" t="s">
        <v>2705</v>
      </c>
      <c r="B382" s="361"/>
      <c r="C382" s="361" t="s">
        <v>2704</v>
      </c>
      <c r="D382" s="361" t="s">
        <v>212</v>
      </c>
      <c r="E382" s="361" t="s">
        <v>212</v>
      </c>
      <c r="F382" s="362">
        <v>0</v>
      </c>
      <c r="G382" s="363">
        <v>0</v>
      </c>
      <c r="H382" s="361" t="s">
        <v>2688</v>
      </c>
    </row>
    <row r="383" spans="1:8" ht="15.75" thickBot="1" x14ac:dyDescent="0.3">
      <c r="A383" s="361" t="s">
        <v>2691</v>
      </c>
      <c r="B383" s="361"/>
      <c r="C383" s="361" t="s">
        <v>2704</v>
      </c>
      <c r="D383" s="361" t="s">
        <v>212</v>
      </c>
      <c r="E383" s="361" t="s">
        <v>212</v>
      </c>
      <c r="F383" s="362">
        <v>0</v>
      </c>
      <c r="G383" s="363">
        <v>0</v>
      </c>
      <c r="H383" s="361" t="s">
        <v>2688</v>
      </c>
    </row>
    <row r="384" spans="1:8" ht="15.75" thickBot="1" x14ac:dyDescent="0.3">
      <c r="A384" s="361" t="s">
        <v>2689</v>
      </c>
      <c r="B384" s="361"/>
      <c r="C384" s="361" t="s">
        <v>2704</v>
      </c>
      <c r="D384" s="361" t="s">
        <v>212</v>
      </c>
      <c r="E384" s="361" t="s">
        <v>212</v>
      </c>
      <c r="F384" s="362">
        <v>0</v>
      </c>
      <c r="G384" s="363">
        <v>0</v>
      </c>
      <c r="H384" s="361" t="s">
        <v>2688</v>
      </c>
    </row>
    <row r="385" spans="1:8" ht="15.75" thickBot="1" x14ac:dyDescent="0.3">
      <c r="A385" s="361" t="s">
        <v>2690</v>
      </c>
      <c r="B385" s="361"/>
      <c r="C385" s="361" t="s">
        <v>2704</v>
      </c>
      <c r="D385" s="361" t="s">
        <v>212</v>
      </c>
      <c r="E385" s="361" t="s">
        <v>212</v>
      </c>
      <c r="F385" s="362">
        <v>0</v>
      </c>
      <c r="G385" s="363">
        <v>0</v>
      </c>
      <c r="H385" s="361" t="s">
        <v>2688</v>
      </c>
    </row>
    <row r="386" spans="1:8" ht="15.75" thickBot="1" x14ac:dyDescent="0.3">
      <c r="A386" s="361" t="s">
        <v>2706</v>
      </c>
      <c r="B386" s="361"/>
      <c r="C386" s="361" t="s">
        <v>2704</v>
      </c>
      <c r="D386" s="361" t="s">
        <v>212</v>
      </c>
      <c r="E386" s="361" t="s">
        <v>212</v>
      </c>
      <c r="F386" s="362">
        <v>0</v>
      </c>
      <c r="G386" s="363">
        <v>0</v>
      </c>
      <c r="H386" s="361" t="s">
        <v>2688</v>
      </c>
    </row>
    <row r="387" spans="1:8" ht="15.75" thickBot="1" x14ac:dyDescent="0.3">
      <c r="A387" s="361" t="s">
        <v>264</v>
      </c>
      <c r="B387" s="361"/>
      <c r="C387" s="361" t="s">
        <v>2704</v>
      </c>
      <c r="D387" s="361" t="s">
        <v>212</v>
      </c>
      <c r="E387" s="361" t="s">
        <v>212</v>
      </c>
      <c r="F387" s="362">
        <v>0</v>
      </c>
      <c r="G387" s="363">
        <v>0</v>
      </c>
      <c r="H387" s="361" t="s">
        <v>2688</v>
      </c>
    </row>
    <row r="388" spans="1:8" ht="15.75" thickBot="1" x14ac:dyDescent="0.3">
      <c r="A388" s="361" t="s">
        <v>2696</v>
      </c>
      <c r="B388" s="361"/>
      <c r="C388" s="361" t="s">
        <v>2704</v>
      </c>
      <c r="D388" s="361" t="s">
        <v>212</v>
      </c>
      <c r="E388" s="361" t="s">
        <v>212</v>
      </c>
      <c r="F388" s="362">
        <v>0</v>
      </c>
      <c r="G388" s="363">
        <v>0</v>
      </c>
      <c r="H388" s="361" t="s">
        <v>2688</v>
      </c>
    </row>
    <row r="389" spans="1:8" ht="15.75" thickBot="1" x14ac:dyDescent="0.3">
      <c r="A389" s="361" t="s">
        <v>2699</v>
      </c>
      <c r="B389" s="361"/>
      <c r="C389" s="361" t="s">
        <v>2704</v>
      </c>
      <c r="D389" s="361" t="s">
        <v>212</v>
      </c>
      <c r="E389" s="361" t="s">
        <v>212</v>
      </c>
      <c r="F389" s="362">
        <v>0</v>
      </c>
      <c r="G389" s="363">
        <v>0</v>
      </c>
      <c r="H389" s="361" t="s">
        <v>2688</v>
      </c>
    </row>
    <row r="390" spans="1:8" ht="15.75" thickBot="1" x14ac:dyDescent="0.3">
      <c r="A390" s="361" t="s">
        <v>2707</v>
      </c>
      <c r="B390" s="361"/>
      <c r="C390" s="361" t="s">
        <v>2704</v>
      </c>
      <c r="D390" s="361" t="s">
        <v>212</v>
      </c>
      <c r="E390" s="361" t="s">
        <v>212</v>
      </c>
      <c r="F390" s="362">
        <v>0</v>
      </c>
      <c r="G390" s="363">
        <v>0</v>
      </c>
      <c r="H390" s="361" t="s">
        <v>2688</v>
      </c>
    </row>
    <row r="391" spans="1:8" ht="15.75" thickBot="1" x14ac:dyDescent="0.3">
      <c r="A391" s="361" t="s">
        <v>101</v>
      </c>
      <c r="B391" s="361"/>
      <c r="C391" s="361" t="s">
        <v>2704</v>
      </c>
      <c r="D391" s="361" t="s">
        <v>212</v>
      </c>
      <c r="E391" s="361" t="s">
        <v>212</v>
      </c>
      <c r="F391" s="362">
        <v>0</v>
      </c>
      <c r="G391" s="363">
        <v>0</v>
      </c>
      <c r="H391" s="361" t="s">
        <v>2688</v>
      </c>
    </row>
    <row r="392" spans="1:8" ht="15.75" thickBot="1" x14ac:dyDescent="0.3">
      <c r="A392" s="361" t="s">
        <v>2694</v>
      </c>
      <c r="B392" s="361"/>
      <c r="C392" s="361" t="s">
        <v>2704</v>
      </c>
      <c r="D392" s="361" t="s">
        <v>212</v>
      </c>
      <c r="E392" s="361" t="s">
        <v>212</v>
      </c>
      <c r="F392" s="362">
        <v>0</v>
      </c>
      <c r="G392" s="363">
        <v>0</v>
      </c>
      <c r="H392" s="361" t="s">
        <v>2688</v>
      </c>
    </row>
    <row r="393" spans="1:8" ht="15.75" thickBot="1" x14ac:dyDescent="0.3">
      <c r="A393" s="361" t="s">
        <v>264</v>
      </c>
      <c r="B393" s="361" t="s">
        <v>2687</v>
      </c>
      <c r="C393" s="361" t="s">
        <v>2708</v>
      </c>
      <c r="D393" s="361" t="s">
        <v>212</v>
      </c>
      <c r="E393" s="361" t="s">
        <v>211</v>
      </c>
      <c r="F393" s="362">
        <v>0</v>
      </c>
      <c r="G393" s="363">
        <v>5.0000000000000001E-4</v>
      </c>
      <c r="H393" s="361" t="s">
        <v>2688</v>
      </c>
    </row>
    <row r="394" spans="1:8" ht="15.75" thickBot="1" x14ac:dyDescent="0.3">
      <c r="A394" s="361" t="s">
        <v>264</v>
      </c>
      <c r="B394" s="361" t="s">
        <v>2687</v>
      </c>
      <c r="C394" s="361" t="s">
        <v>2708</v>
      </c>
      <c r="D394" s="361" t="s">
        <v>211</v>
      </c>
      <c r="E394" s="361" t="s">
        <v>212</v>
      </c>
      <c r="F394" s="362">
        <v>0</v>
      </c>
      <c r="G394" s="363">
        <v>8.9999999999999998E-4</v>
      </c>
      <c r="H394" s="361" t="s">
        <v>2688</v>
      </c>
    </row>
    <row r="395" spans="1:8" ht="15.75" thickBot="1" x14ac:dyDescent="0.3">
      <c r="A395" s="361" t="s">
        <v>2689</v>
      </c>
      <c r="B395" s="361" t="s">
        <v>2687</v>
      </c>
      <c r="C395" s="361" t="s">
        <v>2708</v>
      </c>
      <c r="D395" s="361" t="s">
        <v>212</v>
      </c>
      <c r="E395" s="361" t="s">
        <v>211</v>
      </c>
      <c r="F395" s="362">
        <v>0</v>
      </c>
      <c r="G395" s="363">
        <v>0.04</v>
      </c>
      <c r="H395" s="361" t="s">
        <v>2688</v>
      </c>
    </row>
    <row r="396" spans="1:8" ht="15.75" thickBot="1" x14ac:dyDescent="0.3">
      <c r="A396" s="361" t="s">
        <v>2689</v>
      </c>
      <c r="B396" s="361" t="s">
        <v>2687</v>
      </c>
      <c r="C396" s="361" t="s">
        <v>2708</v>
      </c>
      <c r="D396" s="361" t="s">
        <v>211</v>
      </c>
      <c r="E396" s="361" t="s">
        <v>212</v>
      </c>
      <c r="F396" s="362">
        <v>0</v>
      </c>
      <c r="G396" s="363">
        <v>1.4999999999999999E-2</v>
      </c>
      <c r="H396" s="361" t="s">
        <v>2688</v>
      </c>
    </row>
    <row r="397" spans="1:8" ht="15.75" thickBot="1" x14ac:dyDescent="0.3">
      <c r="A397" s="361" t="s">
        <v>2699</v>
      </c>
      <c r="B397" s="361" t="s">
        <v>2687</v>
      </c>
      <c r="C397" s="361" t="s">
        <v>2708</v>
      </c>
      <c r="D397" s="361" t="s">
        <v>212</v>
      </c>
      <c r="E397" s="361" t="s">
        <v>211</v>
      </c>
      <c r="F397" s="362">
        <v>0</v>
      </c>
      <c r="G397" s="363">
        <v>5.0000000000000001E-4</v>
      </c>
      <c r="H397" s="361" t="s">
        <v>2688</v>
      </c>
    </row>
    <row r="398" spans="1:8" ht="15.75" thickBot="1" x14ac:dyDescent="0.3">
      <c r="A398" s="361" t="s">
        <v>2690</v>
      </c>
      <c r="B398" s="361" t="s">
        <v>2687</v>
      </c>
      <c r="C398" s="361" t="s">
        <v>2708</v>
      </c>
      <c r="D398" s="361" t="s">
        <v>212</v>
      </c>
      <c r="E398" s="361" t="s">
        <v>211</v>
      </c>
      <c r="F398" s="362">
        <v>0</v>
      </c>
      <c r="G398" s="363">
        <v>9.4000000000000004E-3</v>
      </c>
      <c r="H398" s="361" t="s">
        <v>2688</v>
      </c>
    </row>
    <row r="399" spans="1:8" ht="15.75" thickBot="1" x14ac:dyDescent="0.3">
      <c r="A399" s="361" t="s">
        <v>2690</v>
      </c>
      <c r="B399" s="361" t="s">
        <v>2687</v>
      </c>
      <c r="C399" s="361" t="s">
        <v>2708</v>
      </c>
      <c r="D399" s="361" t="s">
        <v>211</v>
      </c>
      <c r="E399" s="361" t="s">
        <v>212</v>
      </c>
      <c r="F399" s="362">
        <v>0</v>
      </c>
      <c r="G399" s="363">
        <v>2.47E-2</v>
      </c>
      <c r="H399" s="361" t="s">
        <v>2688</v>
      </c>
    </row>
    <row r="400" spans="1:8" ht="15.75" thickBot="1" x14ac:dyDescent="0.3">
      <c r="A400" s="361" t="s">
        <v>2691</v>
      </c>
      <c r="B400" s="361" t="s">
        <v>2687</v>
      </c>
      <c r="C400" s="361" t="s">
        <v>2708</v>
      </c>
      <c r="D400" s="361" t="s">
        <v>212</v>
      </c>
      <c r="E400" s="361" t="s">
        <v>211</v>
      </c>
      <c r="F400" s="362">
        <v>0</v>
      </c>
      <c r="G400" s="363">
        <v>1.366E-2</v>
      </c>
      <c r="H400" s="361" t="s">
        <v>2688</v>
      </c>
    </row>
    <row r="401" spans="1:8" ht="15.75" thickBot="1" x14ac:dyDescent="0.3">
      <c r="A401" s="361" t="s">
        <v>2692</v>
      </c>
      <c r="B401" s="361" t="s">
        <v>2687</v>
      </c>
      <c r="C401" s="361" t="s">
        <v>2708</v>
      </c>
      <c r="D401" s="361" t="s">
        <v>212</v>
      </c>
      <c r="E401" s="361" t="s">
        <v>211</v>
      </c>
      <c r="F401" s="362">
        <v>0</v>
      </c>
      <c r="G401" s="363">
        <v>7.5999999999999998E-2</v>
      </c>
      <c r="H401" s="361" t="s">
        <v>2688</v>
      </c>
    </row>
    <row r="402" spans="1:8" ht="15.75" thickBot="1" x14ac:dyDescent="0.3">
      <c r="A402" s="361" t="s">
        <v>2692</v>
      </c>
      <c r="B402" s="361" t="s">
        <v>2687</v>
      </c>
      <c r="C402" s="361" t="s">
        <v>2708</v>
      </c>
      <c r="D402" s="361" t="s">
        <v>211</v>
      </c>
      <c r="E402" s="361" t="s">
        <v>212</v>
      </c>
      <c r="F402" s="362">
        <v>0</v>
      </c>
      <c r="G402" s="363">
        <v>0.02</v>
      </c>
      <c r="H402" s="361" t="s">
        <v>2688</v>
      </c>
    </row>
    <row r="403" spans="1:8" ht="15.75" thickBot="1" x14ac:dyDescent="0.3">
      <c r="A403" s="361" t="s">
        <v>2693</v>
      </c>
      <c r="B403" s="361" t="s">
        <v>2687</v>
      </c>
      <c r="C403" s="361" t="s">
        <v>2708</v>
      </c>
      <c r="D403" s="361" t="s">
        <v>212</v>
      </c>
      <c r="E403" s="361" t="s">
        <v>211</v>
      </c>
      <c r="F403" s="362">
        <v>0</v>
      </c>
      <c r="G403" s="363">
        <v>0.15</v>
      </c>
      <c r="H403" s="361" t="s">
        <v>2688</v>
      </c>
    </row>
    <row r="404" spans="1:8" ht="15.75" thickBot="1" x14ac:dyDescent="0.3">
      <c r="A404" s="361" t="s">
        <v>2693</v>
      </c>
      <c r="B404" s="361" t="s">
        <v>2687</v>
      </c>
      <c r="C404" s="361" t="s">
        <v>2708</v>
      </c>
      <c r="D404" s="361" t="s">
        <v>211</v>
      </c>
      <c r="E404" s="361" t="s">
        <v>212</v>
      </c>
      <c r="F404" s="362">
        <v>0</v>
      </c>
      <c r="G404" s="363">
        <v>2.5000000000000001E-2</v>
      </c>
      <c r="H404" s="361" t="s">
        <v>2688</v>
      </c>
    </row>
    <row r="405" spans="1:8" ht="15.75" thickBot="1" x14ac:dyDescent="0.3">
      <c r="A405" s="361" t="s">
        <v>2694</v>
      </c>
      <c r="B405" s="361" t="s">
        <v>2687</v>
      </c>
      <c r="C405" s="361" t="s">
        <v>2708</v>
      </c>
      <c r="D405" s="361" t="s">
        <v>212</v>
      </c>
      <c r="E405" s="361" t="s">
        <v>211</v>
      </c>
      <c r="F405" s="362">
        <v>0</v>
      </c>
      <c r="G405" s="363">
        <v>0.151</v>
      </c>
      <c r="H405" s="361" t="s">
        <v>2688</v>
      </c>
    </row>
    <row r="406" spans="1:8" ht="15.75" thickBot="1" x14ac:dyDescent="0.3">
      <c r="A406" s="361" t="s">
        <v>2694</v>
      </c>
      <c r="B406" s="361" t="s">
        <v>2687</v>
      </c>
      <c r="C406" s="361" t="s">
        <v>2708</v>
      </c>
      <c r="D406" s="361" t="s">
        <v>211</v>
      </c>
      <c r="E406" s="361" t="s">
        <v>212</v>
      </c>
      <c r="F406" s="362">
        <v>0</v>
      </c>
      <c r="G406" s="363">
        <v>2.5000000000000001E-2</v>
      </c>
      <c r="H406" s="361" t="s">
        <v>2688</v>
      </c>
    </row>
    <row r="407" spans="1:8" ht="15.75" thickBot="1" x14ac:dyDescent="0.3">
      <c r="A407" s="361" t="s">
        <v>2695</v>
      </c>
      <c r="B407" s="361" t="s">
        <v>2687</v>
      </c>
      <c r="C407" s="361" t="s">
        <v>2708</v>
      </c>
      <c r="D407" s="361" t="s">
        <v>212</v>
      </c>
      <c r="E407" s="361" t="s">
        <v>211</v>
      </c>
      <c r="F407" s="362">
        <v>0</v>
      </c>
      <c r="G407" s="363">
        <v>1.2999999999999999E-4</v>
      </c>
      <c r="H407" s="361" t="s">
        <v>2688</v>
      </c>
    </row>
    <row r="408" spans="1:8" ht="15.75" thickBot="1" x14ac:dyDescent="0.3">
      <c r="A408" s="361" t="s">
        <v>265</v>
      </c>
      <c r="B408" s="361" t="s">
        <v>2687</v>
      </c>
      <c r="C408" s="361" t="s">
        <v>2708</v>
      </c>
      <c r="D408" s="361" t="s">
        <v>212</v>
      </c>
      <c r="E408" s="361" t="s">
        <v>211</v>
      </c>
      <c r="F408" s="362">
        <v>0</v>
      </c>
      <c r="G408" s="363">
        <v>5.0000000000000001E-4</v>
      </c>
      <c r="H408" s="361" t="s">
        <v>2688</v>
      </c>
    </row>
    <row r="409" spans="1:8" ht="15.75" thickBot="1" x14ac:dyDescent="0.3">
      <c r="A409" s="361" t="s">
        <v>265</v>
      </c>
      <c r="B409" s="361" t="s">
        <v>2687</v>
      </c>
      <c r="C409" s="361" t="s">
        <v>2708</v>
      </c>
      <c r="D409" s="361" t="s">
        <v>211</v>
      </c>
      <c r="E409" s="361" t="s">
        <v>212</v>
      </c>
      <c r="F409" s="362">
        <v>0</v>
      </c>
      <c r="G409" s="363">
        <v>5.0000000000000001E-4</v>
      </c>
      <c r="H409" s="361" t="s">
        <v>2688</v>
      </c>
    </row>
    <row r="410" spans="1:8" ht="15.75" thickBot="1" x14ac:dyDescent="0.3">
      <c r="A410" s="361" t="s">
        <v>264</v>
      </c>
      <c r="B410" s="361" t="s">
        <v>2698</v>
      </c>
      <c r="C410" s="361" t="s">
        <v>2708</v>
      </c>
      <c r="D410" s="361" t="s">
        <v>212</v>
      </c>
      <c r="E410" s="361" t="s">
        <v>211</v>
      </c>
      <c r="F410" s="362">
        <v>0</v>
      </c>
      <c r="G410" s="363">
        <v>9.0799999999999995E-4</v>
      </c>
      <c r="H410" s="361" t="s">
        <v>2688</v>
      </c>
    </row>
    <row r="411" spans="1:8" ht="15.75" thickBot="1" x14ac:dyDescent="0.3">
      <c r="A411" s="361" t="s">
        <v>264</v>
      </c>
      <c r="B411" s="361" t="s">
        <v>2698</v>
      </c>
      <c r="C411" s="361" t="s">
        <v>2708</v>
      </c>
      <c r="D411" s="361" t="s">
        <v>211</v>
      </c>
      <c r="E411" s="361" t="s">
        <v>212</v>
      </c>
      <c r="F411" s="362">
        <v>0</v>
      </c>
      <c r="G411" s="363">
        <v>2.8E-3</v>
      </c>
      <c r="H411" s="361" t="s">
        <v>2688</v>
      </c>
    </row>
    <row r="412" spans="1:8" ht="15.75" thickBot="1" x14ac:dyDescent="0.3">
      <c r="A412" s="361" t="s">
        <v>2690</v>
      </c>
      <c r="B412" s="361" t="s">
        <v>2698</v>
      </c>
      <c r="C412" s="361" t="s">
        <v>2708</v>
      </c>
      <c r="D412" s="361" t="s">
        <v>211</v>
      </c>
      <c r="E412" s="361" t="s">
        <v>212</v>
      </c>
      <c r="F412" s="362">
        <v>0</v>
      </c>
      <c r="G412" s="363">
        <v>0.03</v>
      </c>
      <c r="H412" s="361" t="s">
        <v>2688</v>
      </c>
    </row>
    <row r="413" spans="1:8" ht="15.75" thickBot="1" x14ac:dyDescent="0.3">
      <c r="A413" s="361" t="s">
        <v>2696</v>
      </c>
      <c r="B413" s="361" t="s">
        <v>2697</v>
      </c>
      <c r="C413" s="361" t="s">
        <v>2708</v>
      </c>
      <c r="D413" s="361" t="s">
        <v>212</v>
      </c>
      <c r="E413" s="361" t="s">
        <v>211</v>
      </c>
      <c r="F413" s="362">
        <v>0</v>
      </c>
      <c r="G413" s="363">
        <v>0.02</v>
      </c>
      <c r="H413" s="361" t="s">
        <v>2688</v>
      </c>
    </row>
    <row r="414" spans="1:8" ht="15.75" thickBot="1" x14ac:dyDescent="0.3">
      <c r="A414" s="361" t="s">
        <v>2690</v>
      </c>
      <c r="B414" s="361" t="s">
        <v>2697</v>
      </c>
      <c r="C414" s="361" t="s">
        <v>2708</v>
      </c>
      <c r="D414" s="361" t="s">
        <v>212</v>
      </c>
      <c r="E414" s="361" t="s">
        <v>211</v>
      </c>
      <c r="F414" s="362">
        <v>0</v>
      </c>
      <c r="G414" s="363">
        <v>0.02</v>
      </c>
      <c r="H414" s="361" t="s">
        <v>2688</v>
      </c>
    </row>
    <row r="415" spans="1:8" ht="15.75" thickBot="1" x14ac:dyDescent="0.3">
      <c r="A415" s="361" t="s">
        <v>265</v>
      </c>
      <c r="B415" s="361" t="s">
        <v>2697</v>
      </c>
      <c r="C415" s="361" t="s">
        <v>2708</v>
      </c>
      <c r="D415" s="361" t="s">
        <v>212</v>
      </c>
      <c r="E415" s="361" t="s">
        <v>211</v>
      </c>
      <c r="F415" s="362">
        <v>0</v>
      </c>
      <c r="G415" s="363">
        <v>6.8999999999999999E-3</v>
      </c>
      <c r="H415" s="361" t="s">
        <v>2688</v>
      </c>
    </row>
    <row r="416" spans="1:8" ht="15.75" thickBot="1" x14ac:dyDescent="0.3">
      <c r="A416" s="361" t="s">
        <v>2695</v>
      </c>
      <c r="B416" s="361" t="s">
        <v>2697</v>
      </c>
      <c r="C416" s="361" t="s">
        <v>2708</v>
      </c>
      <c r="D416" s="361" t="s">
        <v>212</v>
      </c>
      <c r="E416" s="361" t="s">
        <v>211</v>
      </c>
      <c r="F416" s="362">
        <v>0</v>
      </c>
      <c r="G416" s="363">
        <v>0.13</v>
      </c>
      <c r="H416" s="361" t="s">
        <v>2688</v>
      </c>
    </row>
    <row r="417" spans="1:8" ht="15.75" thickBot="1" x14ac:dyDescent="0.3">
      <c r="A417" s="361" t="s">
        <v>2689</v>
      </c>
      <c r="B417" s="361" t="s">
        <v>2697</v>
      </c>
      <c r="C417" s="361" t="s">
        <v>2708</v>
      </c>
      <c r="D417" s="361" t="s">
        <v>212</v>
      </c>
      <c r="E417" s="361" t="s">
        <v>211</v>
      </c>
      <c r="F417" s="362">
        <v>0</v>
      </c>
      <c r="G417" s="363">
        <v>0.02</v>
      </c>
      <c r="H417" s="361" t="s">
        <v>2688</v>
      </c>
    </row>
    <row r="418" spans="1:8" ht="15.75" thickBot="1" x14ac:dyDescent="0.3">
      <c r="A418" s="361" t="s">
        <v>2699</v>
      </c>
      <c r="B418" s="361" t="s">
        <v>2687</v>
      </c>
      <c r="C418" s="361" t="s">
        <v>2708</v>
      </c>
      <c r="D418" s="361" t="s">
        <v>211</v>
      </c>
      <c r="E418" s="361" t="s">
        <v>212</v>
      </c>
      <c r="F418" s="362">
        <v>0</v>
      </c>
      <c r="G418" s="363">
        <v>8.9999999999999998E-4</v>
      </c>
      <c r="H418" s="361" t="s">
        <v>2688</v>
      </c>
    </row>
    <row r="419" spans="1:8" ht="15.75" thickBot="1" x14ac:dyDescent="0.3">
      <c r="A419" s="361" t="s">
        <v>2699</v>
      </c>
      <c r="B419" s="361" t="s">
        <v>2698</v>
      </c>
      <c r="C419" s="361" t="s">
        <v>2708</v>
      </c>
      <c r="D419" s="361" t="s">
        <v>211</v>
      </c>
      <c r="E419" s="361" t="s">
        <v>212</v>
      </c>
      <c r="F419" s="362">
        <v>0</v>
      </c>
      <c r="G419" s="363">
        <v>8.9999999999999998E-4</v>
      </c>
      <c r="H419" s="361" t="s">
        <v>2688</v>
      </c>
    </row>
    <row r="420" spans="1:8" ht="15.75" thickBot="1" x14ac:dyDescent="0.3">
      <c r="A420" s="361" t="s">
        <v>264</v>
      </c>
      <c r="B420" s="361" t="s">
        <v>2687</v>
      </c>
      <c r="C420" s="361" t="s">
        <v>2709</v>
      </c>
      <c r="D420" s="361" t="s">
        <v>212</v>
      </c>
      <c r="E420" s="361" t="s">
        <v>211</v>
      </c>
      <c r="F420" s="362">
        <v>0</v>
      </c>
      <c r="G420" s="363">
        <v>2E-12</v>
      </c>
      <c r="H420" s="361" t="s">
        <v>2688</v>
      </c>
    </row>
    <row r="421" spans="1:8" ht="15.75" thickBot="1" x14ac:dyDescent="0.3">
      <c r="A421" s="361" t="s">
        <v>264</v>
      </c>
      <c r="B421" s="361" t="s">
        <v>2687</v>
      </c>
      <c r="C421" s="361" t="s">
        <v>2709</v>
      </c>
      <c r="D421" s="361" t="s">
        <v>211</v>
      </c>
      <c r="E421" s="361" t="s">
        <v>212</v>
      </c>
      <c r="F421" s="362">
        <v>0</v>
      </c>
      <c r="G421" s="363">
        <v>4.9999999999999999E-13</v>
      </c>
      <c r="H421" s="361" t="s">
        <v>2688</v>
      </c>
    </row>
    <row r="422" spans="1:8" ht="15.75" thickBot="1" x14ac:dyDescent="0.3">
      <c r="A422" s="361" t="s">
        <v>2689</v>
      </c>
      <c r="B422" s="361" t="s">
        <v>2687</v>
      </c>
      <c r="C422" s="361" t="s">
        <v>2709</v>
      </c>
      <c r="D422" s="361" t="s">
        <v>212</v>
      </c>
      <c r="E422" s="361" t="s">
        <v>211</v>
      </c>
      <c r="F422" s="362">
        <v>0</v>
      </c>
      <c r="G422" s="363">
        <v>9.9999999999999994E-12</v>
      </c>
      <c r="H422" s="361" t="s">
        <v>2688</v>
      </c>
    </row>
    <row r="423" spans="1:8" ht="15.75" thickBot="1" x14ac:dyDescent="0.3">
      <c r="A423" s="361" t="s">
        <v>2689</v>
      </c>
      <c r="B423" s="361" t="s">
        <v>2687</v>
      </c>
      <c r="C423" s="361" t="s">
        <v>2709</v>
      </c>
      <c r="D423" s="361" t="s">
        <v>212</v>
      </c>
      <c r="E423" s="361" t="s">
        <v>211</v>
      </c>
      <c r="F423" s="362">
        <v>0</v>
      </c>
      <c r="G423" s="363">
        <v>2.4999999999999998E-12</v>
      </c>
      <c r="H423" s="361" t="s">
        <v>2688</v>
      </c>
    </row>
    <row r="424" spans="1:8" ht="15.75" thickBot="1" x14ac:dyDescent="0.3">
      <c r="A424" s="361" t="s">
        <v>2699</v>
      </c>
      <c r="B424" s="361" t="s">
        <v>2687</v>
      </c>
      <c r="C424" s="361" t="s">
        <v>2709</v>
      </c>
      <c r="D424" s="361" t="s">
        <v>212</v>
      </c>
      <c r="E424" s="361" t="s">
        <v>211</v>
      </c>
      <c r="F424" s="362">
        <v>0</v>
      </c>
      <c r="G424" s="363">
        <v>2E-12</v>
      </c>
      <c r="H424" s="361" t="s">
        <v>2688</v>
      </c>
    </row>
    <row r="425" spans="1:8" ht="15.75" thickBot="1" x14ac:dyDescent="0.3">
      <c r="A425" s="361" t="s">
        <v>2690</v>
      </c>
      <c r="B425" s="361" t="s">
        <v>2687</v>
      </c>
      <c r="C425" s="361" t="s">
        <v>2709</v>
      </c>
      <c r="D425" s="361" t="s">
        <v>212</v>
      </c>
      <c r="E425" s="361" t="s">
        <v>211</v>
      </c>
      <c r="F425" s="362">
        <v>0</v>
      </c>
      <c r="G425" s="363">
        <v>2.4999999999999998E-12</v>
      </c>
      <c r="H425" s="361" t="s">
        <v>2688</v>
      </c>
    </row>
    <row r="426" spans="1:8" ht="15.75" thickBot="1" x14ac:dyDescent="0.3">
      <c r="A426" s="361" t="s">
        <v>2690</v>
      </c>
      <c r="B426" s="361" t="s">
        <v>2687</v>
      </c>
      <c r="C426" s="361" t="s">
        <v>2709</v>
      </c>
      <c r="D426" s="361" t="s">
        <v>211</v>
      </c>
      <c r="E426" s="361" t="s">
        <v>212</v>
      </c>
      <c r="F426" s="362">
        <v>0</v>
      </c>
      <c r="G426" s="363">
        <v>9.9999999999999998E-13</v>
      </c>
      <c r="H426" s="361" t="s">
        <v>2688</v>
      </c>
    </row>
    <row r="427" spans="1:8" ht="15.75" thickBot="1" x14ac:dyDescent="0.3">
      <c r="A427" s="361" t="s">
        <v>2692</v>
      </c>
      <c r="B427" s="361" t="s">
        <v>2687</v>
      </c>
      <c r="C427" s="361" t="s">
        <v>2709</v>
      </c>
      <c r="D427" s="361" t="s">
        <v>212</v>
      </c>
      <c r="E427" s="361" t="s">
        <v>211</v>
      </c>
      <c r="F427" s="362">
        <v>0</v>
      </c>
      <c r="G427" s="363">
        <v>1E-10</v>
      </c>
      <c r="H427" s="361" t="s">
        <v>2688</v>
      </c>
    </row>
    <row r="428" spans="1:8" ht="15.75" thickBot="1" x14ac:dyDescent="0.3">
      <c r="A428" s="361" t="s">
        <v>2692</v>
      </c>
      <c r="B428" s="361" t="s">
        <v>2687</v>
      </c>
      <c r="C428" s="361" t="s">
        <v>2709</v>
      </c>
      <c r="D428" s="361" t="s">
        <v>211</v>
      </c>
      <c r="E428" s="361" t="s">
        <v>212</v>
      </c>
      <c r="F428" s="362">
        <v>0</v>
      </c>
      <c r="G428" s="363">
        <v>9.9999999999999994E-12</v>
      </c>
      <c r="H428" s="361" t="s">
        <v>2688</v>
      </c>
    </row>
    <row r="429" spans="1:8" ht="15.75" thickBot="1" x14ac:dyDescent="0.3">
      <c r="A429" s="361" t="s">
        <v>2693</v>
      </c>
      <c r="B429" s="361" t="s">
        <v>2687</v>
      </c>
      <c r="C429" s="361" t="s">
        <v>2709</v>
      </c>
      <c r="D429" s="361" t="s">
        <v>212</v>
      </c>
      <c r="E429" s="361" t="s">
        <v>211</v>
      </c>
      <c r="F429" s="362">
        <v>0</v>
      </c>
      <c r="G429" s="363">
        <v>3.2600000000000001E-10</v>
      </c>
      <c r="H429" s="361" t="s">
        <v>2688</v>
      </c>
    </row>
    <row r="430" spans="1:8" ht="15.75" thickBot="1" x14ac:dyDescent="0.3">
      <c r="A430" s="361" t="s">
        <v>2694</v>
      </c>
      <c r="B430" s="361" t="s">
        <v>2687</v>
      </c>
      <c r="C430" s="361" t="s">
        <v>2709</v>
      </c>
      <c r="D430" s="361" t="s">
        <v>212</v>
      </c>
      <c r="E430" s="361" t="s">
        <v>211</v>
      </c>
      <c r="F430" s="362">
        <v>0</v>
      </c>
      <c r="G430" s="363">
        <v>3.2600000000000001E-10</v>
      </c>
      <c r="H430" s="361" t="s">
        <v>2688</v>
      </c>
    </row>
    <row r="431" spans="1:8" ht="15.75" thickBot="1" x14ac:dyDescent="0.3">
      <c r="A431" s="361" t="s">
        <v>2693</v>
      </c>
      <c r="B431" s="361" t="s">
        <v>2687</v>
      </c>
      <c r="C431" s="361" t="s">
        <v>2709</v>
      </c>
      <c r="D431" s="361" t="s">
        <v>211</v>
      </c>
      <c r="E431" s="361" t="s">
        <v>212</v>
      </c>
      <c r="F431" s="362">
        <v>0</v>
      </c>
      <c r="G431" s="363">
        <v>5.0000000000000002E-11</v>
      </c>
      <c r="H431" s="361" t="s">
        <v>2688</v>
      </c>
    </row>
    <row r="432" spans="1:8" ht="15.75" thickBot="1" x14ac:dyDescent="0.3">
      <c r="A432" s="361" t="s">
        <v>2694</v>
      </c>
      <c r="B432" s="361" t="s">
        <v>2687</v>
      </c>
      <c r="C432" s="361" t="s">
        <v>2709</v>
      </c>
      <c r="D432" s="361" t="s">
        <v>211</v>
      </c>
      <c r="E432" s="361" t="s">
        <v>212</v>
      </c>
      <c r="F432" s="362">
        <v>0</v>
      </c>
      <c r="G432" s="363">
        <v>5.0000000000000002E-11</v>
      </c>
      <c r="H432" s="361" t="s">
        <v>2688</v>
      </c>
    </row>
    <row r="433" spans="1:8" ht="15.75" thickBot="1" x14ac:dyDescent="0.3">
      <c r="A433" s="361" t="s">
        <v>265</v>
      </c>
      <c r="B433" s="361" t="s">
        <v>2687</v>
      </c>
      <c r="C433" s="361" t="s">
        <v>2709</v>
      </c>
      <c r="D433" s="361" t="s">
        <v>212</v>
      </c>
      <c r="E433" s="361" t="s">
        <v>211</v>
      </c>
      <c r="F433" s="362">
        <v>0</v>
      </c>
      <c r="G433" s="363">
        <v>4.9999999999999999E-13</v>
      </c>
      <c r="H433" s="361" t="s">
        <v>2688</v>
      </c>
    </row>
    <row r="434" spans="1:8" ht="15.75" thickBot="1" x14ac:dyDescent="0.3">
      <c r="A434" s="361" t="s">
        <v>264</v>
      </c>
      <c r="B434" s="361" t="s">
        <v>2698</v>
      </c>
      <c r="C434" s="361" t="s">
        <v>2709</v>
      </c>
      <c r="D434" s="361" t="s">
        <v>211</v>
      </c>
      <c r="E434" s="361" t="s">
        <v>212</v>
      </c>
      <c r="F434" s="362">
        <v>0</v>
      </c>
      <c r="G434" s="363">
        <v>9.9999999999999998E-13</v>
      </c>
      <c r="H434" s="361" t="s">
        <v>2688</v>
      </c>
    </row>
    <row r="435" spans="1:8" ht="15.75" thickBot="1" x14ac:dyDescent="0.3">
      <c r="A435" s="361" t="s">
        <v>2690</v>
      </c>
      <c r="B435" s="361" t="s">
        <v>2698</v>
      </c>
      <c r="C435" s="361" t="s">
        <v>2709</v>
      </c>
      <c r="D435" s="361" t="s">
        <v>211</v>
      </c>
      <c r="E435" s="361" t="s">
        <v>212</v>
      </c>
      <c r="F435" s="362">
        <v>0</v>
      </c>
      <c r="G435" s="363">
        <v>9.9999999999999998E-13</v>
      </c>
      <c r="H435" s="361" t="s">
        <v>2688</v>
      </c>
    </row>
    <row r="436" spans="1:8" ht="15.75" thickBot="1" x14ac:dyDescent="0.3">
      <c r="A436" s="361" t="s">
        <v>2699</v>
      </c>
      <c r="B436" s="361" t="s">
        <v>2687</v>
      </c>
      <c r="C436" s="361" t="s">
        <v>2709</v>
      </c>
      <c r="D436" s="361" t="s">
        <v>211</v>
      </c>
      <c r="E436" s="361" t="s">
        <v>212</v>
      </c>
      <c r="F436" s="362">
        <v>0</v>
      </c>
      <c r="G436" s="363">
        <v>4.9999999999999999E-13</v>
      </c>
      <c r="H436" s="361" t="s">
        <v>2688</v>
      </c>
    </row>
    <row r="437" spans="1:8" ht="15.75" thickBot="1" x14ac:dyDescent="0.3">
      <c r="A437" s="361" t="s">
        <v>265</v>
      </c>
      <c r="B437" s="361" t="s">
        <v>2687</v>
      </c>
      <c r="C437" s="361" t="s">
        <v>2709</v>
      </c>
      <c r="D437" s="361" t="s">
        <v>211</v>
      </c>
      <c r="E437" s="361" t="s">
        <v>212</v>
      </c>
      <c r="F437" s="362">
        <v>0</v>
      </c>
      <c r="G437" s="363">
        <v>4.9999999999999999E-13</v>
      </c>
      <c r="H437" s="361" t="s">
        <v>2688</v>
      </c>
    </row>
    <row r="438" spans="1:8" ht="15.75" thickBot="1" x14ac:dyDescent="0.3">
      <c r="A438" s="361" t="s">
        <v>2689</v>
      </c>
      <c r="B438" s="361" t="s">
        <v>2697</v>
      </c>
      <c r="C438" s="361" t="s">
        <v>2709</v>
      </c>
      <c r="D438" s="361" t="s">
        <v>212</v>
      </c>
      <c r="E438" s="361" t="s">
        <v>211</v>
      </c>
      <c r="F438" s="362">
        <v>0</v>
      </c>
      <c r="G438" s="363">
        <v>1.4000000000000001E-12</v>
      </c>
      <c r="H438" s="361" t="s">
        <v>2688</v>
      </c>
    </row>
    <row r="439" spans="1:8" ht="15.75" thickBot="1" x14ac:dyDescent="0.3">
      <c r="A439" s="361" t="s">
        <v>264</v>
      </c>
      <c r="B439" s="361" t="s">
        <v>2687</v>
      </c>
      <c r="C439" s="361" t="s">
        <v>554</v>
      </c>
      <c r="D439" s="361" t="s">
        <v>212</v>
      </c>
      <c r="E439" s="361" t="s">
        <v>211</v>
      </c>
      <c r="F439" s="362">
        <v>0</v>
      </c>
      <c r="G439" s="363">
        <v>1.36E-5</v>
      </c>
      <c r="H439" s="361" t="s">
        <v>2688</v>
      </c>
    </row>
    <row r="440" spans="1:8" ht="15.75" thickBot="1" x14ac:dyDescent="0.3">
      <c r="A440" s="361" t="s">
        <v>264</v>
      </c>
      <c r="B440" s="361" t="s">
        <v>2687</v>
      </c>
      <c r="C440" s="361" t="s">
        <v>554</v>
      </c>
      <c r="D440" s="361" t="s">
        <v>211</v>
      </c>
      <c r="E440" s="361" t="s">
        <v>212</v>
      </c>
      <c r="F440" s="362">
        <v>0</v>
      </c>
      <c r="G440" s="363">
        <v>1.2099999999999999E-5</v>
      </c>
      <c r="H440" s="361" t="s">
        <v>2688</v>
      </c>
    </row>
    <row r="441" spans="1:8" ht="15.75" thickBot="1" x14ac:dyDescent="0.3">
      <c r="A441" s="361" t="s">
        <v>2689</v>
      </c>
      <c r="B441" s="361" t="s">
        <v>2687</v>
      </c>
      <c r="C441" s="361" t="s">
        <v>554</v>
      </c>
      <c r="D441" s="361" t="s">
        <v>212</v>
      </c>
      <c r="E441" s="361" t="s">
        <v>211</v>
      </c>
      <c r="F441" s="362">
        <v>0</v>
      </c>
      <c r="G441" s="363">
        <v>5.0000000000000004E-6</v>
      </c>
      <c r="H441" s="361" t="s">
        <v>2688</v>
      </c>
    </row>
    <row r="442" spans="1:8" ht="15.75" thickBot="1" x14ac:dyDescent="0.3">
      <c r="A442" s="361" t="s">
        <v>2689</v>
      </c>
      <c r="B442" s="361" t="s">
        <v>2687</v>
      </c>
      <c r="C442" s="361" t="s">
        <v>554</v>
      </c>
      <c r="D442" s="361" t="s">
        <v>211</v>
      </c>
      <c r="E442" s="361" t="s">
        <v>212</v>
      </c>
      <c r="F442" s="362">
        <v>0</v>
      </c>
      <c r="G442" s="363">
        <v>9.3999999999999994E-5</v>
      </c>
      <c r="H442" s="361" t="s">
        <v>2688</v>
      </c>
    </row>
    <row r="443" spans="1:8" ht="15.75" thickBot="1" x14ac:dyDescent="0.3">
      <c r="A443" s="361" t="s">
        <v>2699</v>
      </c>
      <c r="B443" s="361" t="s">
        <v>2687</v>
      </c>
      <c r="C443" s="361" t="s">
        <v>554</v>
      </c>
      <c r="D443" s="361" t="s">
        <v>212</v>
      </c>
      <c r="E443" s="361" t="s">
        <v>211</v>
      </c>
      <c r="F443" s="362">
        <v>0</v>
      </c>
      <c r="G443" s="363">
        <v>1.36E-5</v>
      </c>
      <c r="H443" s="361" t="s">
        <v>2688</v>
      </c>
    </row>
    <row r="444" spans="1:8" ht="15.75" thickBot="1" x14ac:dyDescent="0.3">
      <c r="A444" s="361" t="s">
        <v>2690</v>
      </c>
      <c r="B444" s="361" t="s">
        <v>2687</v>
      </c>
      <c r="C444" s="361" t="s">
        <v>554</v>
      </c>
      <c r="D444" s="361" t="s">
        <v>212</v>
      </c>
      <c r="E444" s="361" t="s">
        <v>211</v>
      </c>
      <c r="F444" s="362">
        <v>0</v>
      </c>
      <c r="G444" s="363">
        <v>9.9299999999999998E-6</v>
      </c>
      <c r="H444" s="361" t="s">
        <v>2688</v>
      </c>
    </row>
    <row r="445" spans="1:8" ht="15.75" thickBot="1" x14ac:dyDescent="0.3">
      <c r="A445" s="361" t="s">
        <v>2690</v>
      </c>
      <c r="B445" s="361" t="s">
        <v>2687</v>
      </c>
      <c r="C445" s="361" t="s">
        <v>554</v>
      </c>
      <c r="D445" s="361" t="s">
        <v>211</v>
      </c>
      <c r="E445" s="361" t="s">
        <v>212</v>
      </c>
      <c r="F445" s="362">
        <v>0</v>
      </c>
      <c r="G445" s="363">
        <v>8.4499999999999996E-7</v>
      </c>
      <c r="H445" s="361" t="s">
        <v>2688</v>
      </c>
    </row>
    <row r="446" spans="1:8" ht="15.75" thickBot="1" x14ac:dyDescent="0.3">
      <c r="A446" s="361" t="s">
        <v>2696</v>
      </c>
      <c r="B446" s="361" t="s">
        <v>2687</v>
      </c>
      <c r="C446" s="361" t="s">
        <v>554</v>
      </c>
      <c r="D446" s="361" t="s">
        <v>212</v>
      </c>
      <c r="E446" s="361" t="s">
        <v>211</v>
      </c>
      <c r="F446" s="362">
        <v>0</v>
      </c>
      <c r="G446" s="363">
        <v>0.13400000000000001</v>
      </c>
      <c r="H446" s="361" t="s">
        <v>2688</v>
      </c>
    </row>
    <row r="447" spans="1:8" ht="15.75" thickBot="1" x14ac:dyDescent="0.3">
      <c r="A447" s="361" t="s">
        <v>2691</v>
      </c>
      <c r="B447" s="361" t="s">
        <v>2687</v>
      </c>
      <c r="C447" s="361" t="s">
        <v>554</v>
      </c>
      <c r="D447" s="361" t="s">
        <v>212</v>
      </c>
      <c r="E447" s="361" t="s">
        <v>211</v>
      </c>
      <c r="F447" s="362">
        <v>0</v>
      </c>
      <c r="G447" s="363">
        <v>4.6400000000000003E-5</v>
      </c>
      <c r="H447" s="361" t="s">
        <v>2688</v>
      </c>
    </row>
    <row r="448" spans="1:8" ht="15.75" thickBot="1" x14ac:dyDescent="0.3">
      <c r="A448" s="361" t="s">
        <v>2692</v>
      </c>
      <c r="B448" s="361" t="s">
        <v>2687</v>
      </c>
      <c r="C448" s="361" t="s">
        <v>554</v>
      </c>
      <c r="D448" s="361" t="s">
        <v>212</v>
      </c>
      <c r="E448" s="361" t="s">
        <v>211</v>
      </c>
      <c r="F448" s="362">
        <v>0</v>
      </c>
      <c r="G448" s="363">
        <v>1.4999999999999999E-4</v>
      </c>
      <c r="H448" s="361" t="s">
        <v>2688</v>
      </c>
    </row>
    <row r="449" spans="1:8" ht="15.75" thickBot="1" x14ac:dyDescent="0.3">
      <c r="A449" s="361" t="s">
        <v>2693</v>
      </c>
      <c r="B449" s="361" t="s">
        <v>2687</v>
      </c>
      <c r="C449" s="361" t="s">
        <v>554</v>
      </c>
      <c r="D449" s="361" t="s">
        <v>212</v>
      </c>
      <c r="E449" s="361" t="s">
        <v>211</v>
      </c>
      <c r="F449" s="362">
        <v>0</v>
      </c>
      <c r="G449" s="363">
        <v>1.1400000000000001E-4</v>
      </c>
      <c r="H449" s="361" t="s">
        <v>2688</v>
      </c>
    </row>
    <row r="450" spans="1:8" ht="15.75" thickBot="1" x14ac:dyDescent="0.3">
      <c r="A450" s="361" t="s">
        <v>2694</v>
      </c>
      <c r="B450" s="361" t="s">
        <v>2687</v>
      </c>
      <c r="C450" s="361" t="s">
        <v>554</v>
      </c>
      <c r="D450" s="361" t="s">
        <v>212</v>
      </c>
      <c r="E450" s="361" t="s">
        <v>211</v>
      </c>
      <c r="F450" s="362">
        <v>0</v>
      </c>
      <c r="G450" s="363">
        <v>1.1400000000000001E-4</v>
      </c>
      <c r="H450" s="361" t="s">
        <v>2688</v>
      </c>
    </row>
    <row r="451" spans="1:8" ht="15.75" thickBot="1" x14ac:dyDescent="0.3">
      <c r="A451" s="361" t="s">
        <v>2692</v>
      </c>
      <c r="B451" s="361" t="s">
        <v>2687</v>
      </c>
      <c r="C451" s="361" t="s">
        <v>554</v>
      </c>
      <c r="D451" s="361" t="s">
        <v>211</v>
      </c>
      <c r="E451" s="361" t="s">
        <v>212</v>
      </c>
      <c r="F451" s="362">
        <v>0</v>
      </c>
      <c r="G451" s="363">
        <v>3.8500000000000004E-6</v>
      </c>
      <c r="H451" s="361" t="s">
        <v>2688</v>
      </c>
    </row>
    <row r="452" spans="1:8" ht="15.75" thickBot="1" x14ac:dyDescent="0.3">
      <c r="A452" s="361" t="s">
        <v>2693</v>
      </c>
      <c r="B452" s="361" t="s">
        <v>2687</v>
      </c>
      <c r="C452" s="361" t="s">
        <v>554</v>
      </c>
      <c r="D452" s="361" t="s">
        <v>211</v>
      </c>
      <c r="E452" s="361" t="s">
        <v>212</v>
      </c>
      <c r="F452" s="362">
        <v>0</v>
      </c>
      <c r="G452" s="363">
        <v>1.8100000000000001E-4</v>
      </c>
      <c r="H452" s="361" t="s">
        <v>2688</v>
      </c>
    </row>
    <row r="453" spans="1:8" ht="15.75" thickBot="1" x14ac:dyDescent="0.3">
      <c r="A453" s="361" t="s">
        <v>2694</v>
      </c>
      <c r="B453" s="361" t="s">
        <v>2687</v>
      </c>
      <c r="C453" s="361" t="s">
        <v>554</v>
      </c>
      <c r="D453" s="361" t="s">
        <v>211</v>
      </c>
      <c r="E453" s="361" t="s">
        <v>212</v>
      </c>
      <c r="F453" s="362">
        <v>0</v>
      </c>
      <c r="G453" s="363">
        <v>1.8100000000000001E-4</v>
      </c>
      <c r="H453" s="361" t="s">
        <v>2688</v>
      </c>
    </row>
    <row r="454" spans="1:8" ht="15.75" thickBot="1" x14ac:dyDescent="0.3">
      <c r="A454" s="361" t="s">
        <v>2695</v>
      </c>
      <c r="B454" s="361" t="s">
        <v>2687</v>
      </c>
      <c r="C454" s="361" t="s">
        <v>554</v>
      </c>
      <c r="D454" s="361" t="s">
        <v>212</v>
      </c>
      <c r="E454" s="361" t="s">
        <v>211</v>
      </c>
      <c r="F454" s="362">
        <v>0</v>
      </c>
      <c r="G454" s="363">
        <v>1.59E-5</v>
      </c>
      <c r="H454" s="361" t="s">
        <v>2688</v>
      </c>
    </row>
    <row r="455" spans="1:8" ht="15.75" thickBot="1" x14ac:dyDescent="0.3">
      <c r="A455" s="361" t="s">
        <v>265</v>
      </c>
      <c r="B455" s="361" t="s">
        <v>2687</v>
      </c>
      <c r="C455" s="361" t="s">
        <v>554</v>
      </c>
      <c r="D455" s="361" t="s">
        <v>212</v>
      </c>
      <c r="E455" s="361" t="s">
        <v>211</v>
      </c>
      <c r="F455" s="362">
        <v>0</v>
      </c>
      <c r="G455" s="363">
        <v>9.1299999999999997E-9</v>
      </c>
      <c r="H455" s="361" t="s">
        <v>2688</v>
      </c>
    </row>
    <row r="456" spans="1:8" ht="15.75" thickBot="1" x14ac:dyDescent="0.3">
      <c r="A456" s="361" t="s">
        <v>2696</v>
      </c>
      <c r="B456" s="361" t="s">
        <v>2697</v>
      </c>
      <c r="C456" s="361" t="s">
        <v>554</v>
      </c>
      <c r="D456" s="361" t="s">
        <v>212</v>
      </c>
      <c r="E456" s="361" t="s">
        <v>211</v>
      </c>
      <c r="F456" s="362">
        <v>0</v>
      </c>
      <c r="G456" s="363">
        <v>2.9E-5</v>
      </c>
      <c r="H456" s="361" t="s">
        <v>2688</v>
      </c>
    </row>
    <row r="457" spans="1:8" ht="15.75" thickBot="1" x14ac:dyDescent="0.3">
      <c r="A457" s="361" t="s">
        <v>2690</v>
      </c>
      <c r="B457" s="361" t="s">
        <v>2697</v>
      </c>
      <c r="C457" s="361" t="s">
        <v>554</v>
      </c>
      <c r="D457" s="361" t="s">
        <v>212</v>
      </c>
      <c r="E457" s="361" t="s">
        <v>211</v>
      </c>
      <c r="F457" s="362">
        <v>0</v>
      </c>
      <c r="G457" s="363">
        <v>2.9E-5</v>
      </c>
      <c r="H457" s="361" t="s">
        <v>2688</v>
      </c>
    </row>
    <row r="458" spans="1:8" ht="15.75" thickBot="1" x14ac:dyDescent="0.3">
      <c r="A458" s="361" t="s">
        <v>265</v>
      </c>
      <c r="B458" s="361" t="s">
        <v>2697</v>
      </c>
      <c r="C458" s="361" t="s">
        <v>554</v>
      </c>
      <c r="D458" s="361" t="s">
        <v>212</v>
      </c>
      <c r="E458" s="361" t="s">
        <v>211</v>
      </c>
      <c r="F458" s="362">
        <v>0</v>
      </c>
      <c r="G458" s="363">
        <v>9.1299999999999997E-9</v>
      </c>
      <c r="H458" s="361" t="s">
        <v>2688</v>
      </c>
    </row>
    <row r="459" spans="1:8" ht="15.75" thickBot="1" x14ac:dyDescent="0.3">
      <c r="A459" s="361" t="s">
        <v>2695</v>
      </c>
      <c r="B459" s="361" t="s">
        <v>2697</v>
      </c>
      <c r="C459" s="361" t="s">
        <v>554</v>
      </c>
      <c r="D459" s="361" t="s">
        <v>212</v>
      </c>
      <c r="E459" s="361" t="s">
        <v>211</v>
      </c>
      <c r="F459" s="362">
        <v>0</v>
      </c>
      <c r="G459" s="363">
        <v>1.59E-5</v>
      </c>
      <c r="H459" s="361" t="s">
        <v>2688</v>
      </c>
    </row>
    <row r="460" spans="1:8" ht="15.75" thickBot="1" x14ac:dyDescent="0.3">
      <c r="A460" s="361" t="s">
        <v>2689</v>
      </c>
      <c r="B460" s="361" t="s">
        <v>2697</v>
      </c>
      <c r="C460" s="361" t="s">
        <v>554</v>
      </c>
      <c r="D460" s="361" t="s">
        <v>212</v>
      </c>
      <c r="E460" s="361" t="s">
        <v>211</v>
      </c>
      <c r="F460" s="362">
        <v>0</v>
      </c>
      <c r="G460" s="363">
        <v>2.9E-5</v>
      </c>
      <c r="H460" s="361" t="s">
        <v>2688</v>
      </c>
    </row>
    <row r="461" spans="1:8" ht="15.75" thickBot="1" x14ac:dyDescent="0.3">
      <c r="A461" s="361" t="s">
        <v>264</v>
      </c>
      <c r="B461" s="361" t="s">
        <v>2698</v>
      </c>
      <c r="C461" s="361" t="s">
        <v>554</v>
      </c>
      <c r="D461" s="361" t="s">
        <v>212</v>
      </c>
      <c r="E461" s="361" t="s">
        <v>211</v>
      </c>
      <c r="F461" s="362">
        <v>0</v>
      </c>
      <c r="G461" s="363">
        <v>1.36E-5</v>
      </c>
      <c r="H461" s="361" t="s">
        <v>2688</v>
      </c>
    </row>
    <row r="462" spans="1:8" ht="15.75" thickBot="1" x14ac:dyDescent="0.3">
      <c r="A462" s="361" t="s">
        <v>2689</v>
      </c>
      <c r="B462" s="361" t="s">
        <v>2698</v>
      </c>
      <c r="C462" s="361" t="s">
        <v>554</v>
      </c>
      <c r="D462" s="361" t="s">
        <v>212</v>
      </c>
      <c r="E462" s="361" t="s">
        <v>211</v>
      </c>
      <c r="F462" s="362">
        <v>0</v>
      </c>
      <c r="G462" s="363">
        <v>5.0000000000000004E-6</v>
      </c>
      <c r="H462" s="361" t="s">
        <v>2688</v>
      </c>
    </row>
    <row r="463" spans="1:8" ht="15.75" thickBot="1" x14ac:dyDescent="0.3">
      <c r="A463" s="361" t="s">
        <v>2699</v>
      </c>
      <c r="B463" s="361" t="s">
        <v>2698</v>
      </c>
      <c r="C463" s="361" t="s">
        <v>554</v>
      </c>
      <c r="D463" s="361" t="s">
        <v>212</v>
      </c>
      <c r="E463" s="361" t="s">
        <v>211</v>
      </c>
      <c r="F463" s="362">
        <v>0</v>
      </c>
      <c r="G463" s="363">
        <v>1.36E-5</v>
      </c>
      <c r="H463" s="361" t="s">
        <v>2688</v>
      </c>
    </row>
    <row r="464" spans="1:8" ht="15.75" thickBot="1" x14ac:dyDescent="0.3">
      <c r="A464" s="361" t="s">
        <v>2690</v>
      </c>
      <c r="B464" s="361" t="s">
        <v>2698</v>
      </c>
      <c r="C464" s="361" t="s">
        <v>554</v>
      </c>
      <c r="D464" s="361" t="s">
        <v>212</v>
      </c>
      <c r="E464" s="361" t="s">
        <v>211</v>
      </c>
      <c r="F464" s="362">
        <v>0</v>
      </c>
      <c r="G464" s="363">
        <v>9.9299999999999998E-6</v>
      </c>
      <c r="H464" s="361" t="s">
        <v>2688</v>
      </c>
    </row>
    <row r="465" spans="1:8" ht="15.75" thickBot="1" x14ac:dyDescent="0.3">
      <c r="A465" s="361" t="s">
        <v>2691</v>
      </c>
      <c r="B465" s="361" t="s">
        <v>2698</v>
      </c>
      <c r="C465" s="361" t="s">
        <v>554</v>
      </c>
      <c r="D465" s="361" t="s">
        <v>212</v>
      </c>
      <c r="E465" s="361" t="s">
        <v>211</v>
      </c>
      <c r="F465" s="362">
        <v>0</v>
      </c>
      <c r="G465" s="363">
        <v>4.6400000000000003E-5</v>
      </c>
      <c r="H465" s="361" t="s">
        <v>2688</v>
      </c>
    </row>
    <row r="466" spans="1:8" ht="15.75" thickBot="1" x14ac:dyDescent="0.3">
      <c r="A466" s="361" t="s">
        <v>2692</v>
      </c>
      <c r="B466" s="361" t="s">
        <v>2698</v>
      </c>
      <c r="C466" s="361" t="s">
        <v>554</v>
      </c>
      <c r="D466" s="361" t="s">
        <v>212</v>
      </c>
      <c r="E466" s="361" t="s">
        <v>211</v>
      </c>
      <c r="F466" s="362">
        <v>0</v>
      </c>
      <c r="G466" s="363">
        <v>1.4999999999999999E-4</v>
      </c>
      <c r="H466" s="361" t="s">
        <v>2688</v>
      </c>
    </row>
    <row r="467" spans="1:8" ht="15.75" thickBot="1" x14ac:dyDescent="0.3">
      <c r="A467" s="361" t="s">
        <v>2693</v>
      </c>
      <c r="B467" s="361" t="s">
        <v>2698</v>
      </c>
      <c r="C467" s="361" t="s">
        <v>554</v>
      </c>
      <c r="D467" s="361" t="s">
        <v>212</v>
      </c>
      <c r="E467" s="361" t="s">
        <v>211</v>
      </c>
      <c r="F467" s="362">
        <v>0</v>
      </c>
      <c r="G467" s="363">
        <v>1.1400000000000001E-4</v>
      </c>
      <c r="H467" s="361" t="s">
        <v>2688</v>
      </c>
    </row>
    <row r="468" spans="1:8" ht="15.75" thickBot="1" x14ac:dyDescent="0.3">
      <c r="A468" s="361" t="s">
        <v>2694</v>
      </c>
      <c r="B468" s="361" t="s">
        <v>2698</v>
      </c>
      <c r="C468" s="361" t="s">
        <v>554</v>
      </c>
      <c r="D468" s="361" t="s">
        <v>212</v>
      </c>
      <c r="E468" s="361" t="s">
        <v>211</v>
      </c>
      <c r="F468" s="362">
        <v>0</v>
      </c>
      <c r="G468" s="363">
        <v>1.1400000000000001E-4</v>
      </c>
      <c r="H468" s="361" t="s">
        <v>2688</v>
      </c>
    </row>
    <row r="469" spans="1:8" ht="15.75" thickBot="1" x14ac:dyDescent="0.3">
      <c r="A469" s="361" t="s">
        <v>264</v>
      </c>
      <c r="B469" s="361" t="s">
        <v>2698</v>
      </c>
      <c r="C469" s="361" t="s">
        <v>554</v>
      </c>
      <c r="D469" s="361" t="s">
        <v>211</v>
      </c>
      <c r="E469" s="361" t="s">
        <v>212</v>
      </c>
      <c r="F469" s="362">
        <v>0</v>
      </c>
      <c r="G469" s="363">
        <v>1.0099999999999999E-8</v>
      </c>
      <c r="H469" s="361" t="s">
        <v>2688</v>
      </c>
    </row>
    <row r="470" spans="1:8" ht="15.75" thickBot="1" x14ac:dyDescent="0.3">
      <c r="A470" s="361" t="s">
        <v>2690</v>
      </c>
      <c r="B470" s="361" t="s">
        <v>2698</v>
      </c>
      <c r="C470" s="361" t="s">
        <v>554</v>
      </c>
      <c r="D470" s="361" t="s">
        <v>211</v>
      </c>
      <c r="E470" s="361" t="s">
        <v>212</v>
      </c>
      <c r="F470" s="362">
        <v>0</v>
      </c>
      <c r="G470" s="363">
        <v>8.4499999999999996E-7</v>
      </c>
      <c r="H470" s="361" t="s">
        <v>2688</v>
      </c>
    </row>
    <row r="471" spans="1:8" ht="15.75" thickBot="1" x14ac:dyDescent="0.3">
      <c r="A471" s="361" t="s">
        <v>2699</v>
      </c>
      <c r="B471" s="361" t="s">
        <v>2687</v>
      </c>
      <c r="C471" s="361" t="s">
        <v>554</v>
      </c>
      <c r="D471" s="361" t="s">
        <v>211</v>
      </c>
      <c r="E471" s="361" t="s">
        <v>212</v>
      </c>
      <c r="F471" s="362">
        <v>0</v>
      </c>
      <c r="G471" s="363">
        <v>1.4E-5</v>
      </c>
      <c r="H471" s="361" t="s">
        <v>2688</v>
      </c>
    </row>
    <row r="476" spans="1:8" x14ac:dyDescent="0.25">
      <c r="A476" s="393" t="s">
        <v>2710</v>
      </c>
      <c r="B476" s="393"/>
      <c r="C476" s="393"/>
      <c r="D476" s="393"/>
      <c r="E476" s="393"/>
    </row>
    <row r="477" spans="1:8" x14ac:dyDescent="0.25">
      <c r="A477" s="394" t="s">
        <v>2711</v>
      </c>
      <c r="B477" s="394" t="s">
        <v>2712</v>
      </c>
      <c r="C477" s="394" t="s">
        <v>2713</v>
      </c>
      <c r="D477" s="394" t="s">
        <v>2714</v>
      </c>
      <c r="E477" s="394" t="s">
        <v>2715</v>
      </c>
    </row>
    <row r="478" spans="1:8" x14ac:dyDescent="0.25">
      <c r="A478" s="365" t="s">
        <v>2695</v>
      </c>
      <c r="B478" s="365">
        <v>37</v>
      </c>
      <c r="C478" s="365" t="s">
        <v>2716</v>
      </c>
      <c r="D478" s="365">
        <v>0</v>
      </c>
      <c r="E478" s="365">
        <v>0</v>
      </c>
    </row>
    <row r="479" spans="1:8" ht="15.75" thickBot="1" x14ac:dyDescent="0.3">
      <c r="A479" s="367" t="s">
        <v>265</v>
      </c>
      <c r="B479" s="366">
        <v>21.244</v>
      </c>
      <c r="C479" s="367" t="s">
        <v>2716</v>
      </c>
      <c r="D479" s="367">
        <v>3.1999999999999999E-5</v>
      </c>
      <c r="E479" s="367">
        <v>0</v>
      </c>
    </row>
    <row r="480" spans="1:8" ht="15.75" thickBot="1" x14ac:dyDescent="0.3">
      <c r="A480" s="365" t="s">
        <v>2693</v>
      </c>
      <c r="B480" s="364">
        <v>10.467000000000001</v>
      </c>
      <c r="C480" s="365" t="s">
        <v>2716</v>
      </c>
      <c r="D480" s="365">
        <v>0.03</v>
      </c>
      <c r="E480" s="365">
        <v>0</v>
      </c>
    </row>
    <row r="481" spans="1:5" ht="15.75" thickBot="1" x14ac:dyDescent="0.3">
      <c r="A481" s="367" t="s">
        <v>2692</v>
      </c>
      <c r="B481" s="368">
        <v>24.914000000000001</v>
      </c>
      <c r="C481" s="367" t="s">
        <v>2716</v>
      </c>
      <c r="D481" s="367">
        <v>1.3000000000000001E-2</v>
      </c>
      <c r="E481" s="367">
        <v>0.05</v>
      </c>
    </row>
    <row r="482" spans="1:5" ht="15.75" thickBot="1" x14ac:dyDescent="0.3">
      <c r="A482" s="365" t="s">
        <v>2691</v>
      </c>
      <c r="B482" s="364">
        <v>30.811</v>
      </c>
      <c r="C482" s="365" t="s">
        <v>2716</v>
      </c>
      <c r="D482" s="365">
        <v>0.02</v>
      </c>
      <c r="E482" s="365">
        <v>0</v>
      </c>
    </row>
    <row r="483" spans="1:5" ht="15.75" thickBot="1" x14ac:dyDescent="0.3">
      <c r="A483" s="367" t="s">
        <v>2689</v>
      </c>
      <c r="B483" s="368">
        <v>40</v>
      </c>
      <c r="C483" s="367" t="s">
        <v>2716</v>
      </c>
      <c r="D483" s="367">
        <v>1</v>
      </c>
      <c r="E483" s="367">
        <v>0</v>
      </c>
    </row>
    <row r="484" spans="1:5" ht="15.75" thickBot="1" x14ac:dyDescent="0.3">
      <c r="A484" s="365" t="s">
        <v>2699</v>
      </c>
      <c r="B484" s="364">
        <v>46</v>
      </c>
      <c r="C484" s="365" t="s">
        <v>2716</v>
      </c>
      <c r="D484" s="365">
        <v>5.0000000000000001E-3</v>
      </c>
      <c r="E484" s="365">
        <v>0</v>
      </c>
    </row>
    <row r="485" spans="1:5" ht="15.75" thickBot="1" x14ac:dyDescent="0.3">
      <c r="A485" s="367" t="s">
        <v>264</v>
      </c>
      <c r="B485" s="368">
        <v>38.426000000000002</v>
      </c>
      <c r="C485" s="367" t="s">
        <v>2717</v>
      </c>
      <c r="D485" s="367">
        <v>6.9999999999999999E-4</v>
      </c>
      <c r="E485" s="367">
        <v>0</v>
      </c>
    </row>
    <row r="486" spans="1:5" ht="15.75" thickBot="1" x14ac:dyDescent="0.3">
      <c r="A486" s="365" t="s">
        <v>2690</v>
      </c>
      <c r="B486" s="364">
        <v>42.6</v>
      </c>
      <c r="C486" s="365" t="s">
        <v>2716</v>
      </c>
      <c r="D486" s="365">
        <v>1E-3</v>
      </c>
      <c r="E486" s="365">
        <v>0</v>
      </c>
    </row>
    <row r="487" spans="1:5" ht="15.75" thickBot="1" x14ac:dyDescent="0.3">
      <c r="A487" s="367" t="s">
        <v>2696</v>
      </c>
      <c r="B487" s="368">
        <v>44</v>
      </c>
      <c r="C487" s="367" t="s">
        <v>2716</v>
      </c>
      <c r="D487" s="367">
        <v>1E-3</v>
      </c>
      <c r="E487" s="367">
        <v>0</v>
      </c>
    </row>
    <row r="488" spans="1:5" x14ac:dyDescent="0.25">
      <c r="A488" s="365" t="s">
        <v>2694</v>
      </c>
      <c r="B488" s="395">
        <v>11.6</v>
      </c>
      <c r="C488" s="365" t="s">
        <v>2716</v>
      </c>
      <c r="D488" s="365">
        <v>3.0000000000000001E-5</v>
      </c>
      <c r="E488" s="365">
        <v>0</v>
      </c>
    </row>
    <row r="492" spans="1:5" x14ac:dyDescent="0.25">
      <c r="A492" s="392" t="s">
        <v>2679</v>
      </c>
      <c r="B492" s="392" t="s">
        <v>2680</v>
      </c>
      <c r="C492" s="392" t="s">
        <v>2718</v>
      </c>
    </row>
    <row r="493" spans="1:5" x14ac:dyDescent="0.25">
      <c r="A493" s="369" t="s">
        <v>2719</v>
      </c>
      <c r="B493" s="369" t="s">
        <v>2719</v>
      </c>
      <c r="C493" s="369" t="s">
        <v>2719</v>
      </c>
    </row>
    <row r="494" spans="1:5" x14ac:dyDescent="0.25">
      <c r="A494" s="370" t="s">
        <v>2695</v>
      </c>
      <c r="B494" s="370" t="s">
        <v>2687</v>
      </c>
      <c r="C494" s="370" t="s">
        <v>211</v>
      </c>
    </row>
    <row r="495" spans="1:5" x14ac:dyDescent="0.25">
      <c r="A495" s="371" t="s">
        <v>265</v>
      </c>
      <c r="B495" s="371" t="s">
        <v>2697</v>
      </c>
      <c r="C495" s="371" t="s">
        <v>212</v>
      </c>
    </row>
    <row r="496" spans="1:5" x14ac:dyDescent="0.25">
      <c r="A496" s="370" t="s">
        <v>2693</v>
      </c>
      <c r="B496" s="370" t="s">
        <v>2698</v>
      </c>
      <c r="C496" s="370"/>
    </row>
    <row r="497" spans="1:4" x14ac:dyDescent="0.25">
      <c r="A497" s="371" t="s">
        <v>2692</v>
      </c>
      <c r="B497" s="371"/>
      <c r="C497" s="371"/>
    </row>
    <row r="498" spans="1:4" x14ac:dyDescent="0.25">
      <c r="A498" s="370" t="s">
        <v>2691</v>
      </c>
      <c r="B498" s="370"/>
      <c r="C498" s="370"/>
    </row>
    <row r="499" spans="1:4" x14ac:dyDescent="0.25">
      <c r="A499" s="371" t="s">
        <v>2689</v>
      </c>
      <c r="B499" s="371"/>
      <c r="C499" s="371"/>
    </row>
    <row r="500" spans="1:4" x14ac:dyDescent="0.25">
      <c r="A500" s="370" t="s">
        <v>2699</v>
      </c>
      <c r="B500" s="370"/>
      <c r="C500" s="370"/>
    </row>
    <row r="501" spans="1:4" x14ac:dyDescent="0.25">
      <c r="A501" s="371" t="s">
        <v>264</v>
      </c>
      <c r="B501" s="371"/>
      <c r="C501" s="371"/>
    </row>
    <row r="502" spans="1:4" x14ac:dyDescent="0.25">
      <c r="A502" s="370" t="s">
        <v>2690</v>
      </c>
      <c r="B502" s="370"/>
      <c r="C502" s="370"/>
    </row>
    <row r="503" spans="1:4" x14ac:dyDescent="0.25">
      <c r="A503" s="371" t="s">
        <v>2696</v>
      </c>
      <c r="B503" s="371"/>
      <c r="C503" s="371"/>
    </row>
    <row r="504" spans="1:4" x14ac:dyDescent="0.25">
      <c r="A504" s="370" t="s">
        <v>2694</v>
      </c>
      <c r="B504" s="370"/>
      <c r="C504" s="370"/>
    </row>
    <row r="507" spans="1:4" ht="15.75" thickBot="1" x14ac:dyDescent="0.3">
      <c r="A507" s="391" t="s">
        <v>2679</v>
      </c>
      <c r="B507" s="391" t="s">
        <v>2684</v>
      </c>
      <c r="C507" s="391" t="s">
        <v>2685</v>
      </c>
      <c r="D507" s="391" t="s">
        <v>2686</v>
      </c>
    </row>
    <row r="508" spans="1:4" x14ac:dyDescent="0.25">
      <c r="A508" s="389" t="s">
        <v>2695</v>
      </c>
      <c r="B508" s="389">
        <v>0.995</v>
      </c>
      <c r="C508" s="389">
        <v>70.8</v>
      </c>
      <c r="D508" s="389"/>
    </row>
    <row r="509" spans="1:4" x14ac:dyDescent="0.25">
      <c r="A509" t="s">
        <v>265</v>
      </c>
      <c r="B509">
        <v>0.995</v>
      </c>
      <c r="C509">
        <v>54.6</v>
      </c>
    </row>
    <row r="510" spans="1:4" x14ac:dyDescent="0.25">
      <c r="A510" s="390" t="s">
        <v>2693</v>
      </c>
      <c r="B510" s="390">
        <v>1</v>
      </c>
      <c r="C510" s="390">
        <v>112</v>
      </c>
      <c r="D510" s="390"/>
    </row>
    <row r="511" spans="1:4" x14ac:dyDescent="0.25">
      <c r="A511" t="s">
        <v>2692</v>
      </c>
      <c r="B511">
        <v>0.99199999999999999</v>
      </c>
      <c r="C511">
        <v>94.1</v>
      </c>
    </row>
    <row r="512" spans="1:4" x14ac:dyDescent="0.25">
      <c r="A512" s="390" t="s">
        <v>2691</v>
      </c>
      <c r="B512" s="390">
        <v>0.98</v>
      </c>
      <c r="C512" s="390">
        <v>102</v>
      </c>
      <c r="D512" s="390"/>
    </row>
    <row r="513" spans="1:4" x14ac:dyDescent="0.25">
      <c r="A513" t="s">
        <v>2689</v>
      </c>
      <c r="B513">
        <v>0.99299999999999999</v>
      </c>
      <c r="C513">
        <v>78.900000000000006</v>
      </c>
    </row>
    <row r="514" spans="1:4" x14ac:dyDescent="0.25">
      <c r="A514" s="390" t="s">
        <v>2699</v>
      </c>
      <c r="B514" s="390">
        <v>0.995</v>
      </c>
      <c r="C514" s="390">
        <v>63.1</v>
      </c>
      <c r="D514" s="390"/>
    </row>
    <row r="515" spans="1:4" x14ac:dyDescent="0.25">
      <c r="A515" t="s">
        <v>264</v>
      </c>
      <c r="B515">
        <v>9.9500000000000001E-4</v>
      </c>
      <c r="C515">
        <v>56.6</v>
      </c>
      <c r="D515" t="s">
        <v>2688</v>
      </c>
    </row>
    <row r="516" spans="1:4" x14ac:dyDescent="0.25">
      <c r="A516" s="390" t="s">
        <v>2690</v>
      </c>
      <c r="B516" s="390">
        <v>0.99</v>
      </c>
      <c r="C516" s="390">
        <v>74.099999999999994</v>
      </c>
      <c r="D516" s="390"/>
    </row>
    <row r="517" spans="1:4" x14ac:dyDescent="0.25">
      <c r="A517" t="s">
        <v>2696</v>
      </c>
      <c r="B517">
        <v>0.99</v>
      </c>
      <c r="C517">
        <v>73.7</v>
      </c>
    </row>
    <row r="518" spans="1:4" x14ac:dyDescent="0.25">
      <c r="A518" s="390" t="s">
        <v>2694</v>
      </c>
      <c r="B518" s="390">
        <v>1</v>
      </c>
      <c r="C518" s="390">
        <v>100</v>
      </c>
      <c r="D518" s="390"/>
    </row>
  </sheetData>
  <sheetProtection algorithmName="SHA-512" hashValue="kMHsh8Jo43Cc2PnY81w4UZjjbliDecJAh3jO6E/9ak7C4D0f9ReG5xfC8rUzKrI2dCiVJQv1YnQfzHyd+N8Gzw==" saltValue="msGs7mbtABhOg0tDpDbgCA==" spinCount="100000" sheet="1" objects="1" scenarios="1"/>
  <pageMargins left="0.7" right="0.7" top="0.75" bottom="0.75" header="0.3" footer="0.3"/>
  <pageSetup paperSize="9" orientation="portrait" r:id="rId1"/>
  <tableParts count="4">
    <tablePart r:id="rId2"/>
    <tablePart r:id="rId3"/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tabColor theme="4" tint="0.59999389629810485"/>
  </sheetPr>
  <dimension ref="B1:S30"/>
  <sheetViews>
    <sheetView view="pageBreakPreview" zoomScale="80" zoomScaleNormal="100" zoomScaleSheetLayoutView="80" workbookViewId="0">
      <selection activeCell="F5" sqref="F5:I7"/>
    </sheetView>
  </sheetViews>
  <sheetFormatPr defaultColWidth="9" defaultRowHeight="15" x14ac:dyDescent="0.25"/>
  <cols>
    <col min="1" max="1" width="2.75" style="1" customWidth="1"/>
    <col min="2" max="6" width="9" style="1"/>
    <col min="7" max="7" width="14.125" style="1" customWidth="1"/>
    <col min="8" max="8" width="12.25" style="1" customWidth="1"/>
    <col min="9" max="9" width="32.875" style="1" customWidth="1"/>
    <col min="10" max="16384" width="9" style="1"/>
  </cols>
  <sheetData>
    <row r="1" spans="2:19" x14ac:dyDescent="0.25">
      <c r="I1" s="291" t="s">
        <v>2492</v>
      </c>
    </row>
    <row r="2" spans="2:19" x14ac:dyDescent="0.25">
      <c r="I2" s="1" t="s">
        <v>3147</v>
      </c>
    </row>
    <row r="3" spans="2:19" ht="15.75" thickBot="1" x14ac:dyDescent="0.3"/>
    <row r="4" spans="2:19" x14ac:dyDescent="0.25">
      <c r="B4" s="26"/>
      <c r="C4" s="27"/>
      <c r="D4" s="27"/>
      <c r="E4" s="27"/>
      <c r="F4" s="27"/>
      <c r="G4" s="27"/>
      <c r="H4" s="27"/>
      <c r="I4" s="28"/>
    </row>
    <row r="5" spans="2:19" ht="15" customHeight="1" x14ac:dyDescent="0.25">
      <c r="B5" s="29"/>
      <c r="C5" s="5"/>
      <c r="D5" s="5"/>
      <c r="E5" s="5"/>
      <c r="F5" s="547" t="s">
        <v>2553</v>
      </c>
      <c r="G5" s="547"/>
      <c r="H5" s="547"/>
      <c r="I5" s="547"/>
    </row>
    <row r="6" spans="2:19" ht="15" customHeight="1" x14ac:dyDescent="0.25">
      <c r="B6" s="29"/>
      <c r="C6" s="5"/>
      <c r="D6" s="5"/>
      <c r="E6" s="5"/>
      <c r="F6" s="547"/>
      <c r="G6" s="547"/>
      <c r="H6" s="547"/>
      <c r="I6" s="547"/>
    </row>
    <row r="7" spans="2:19" ht="46.5" customHeight="1" x14ac:dyDescent="0.25">
      <c r="B7" s="29"/>
      <c r="C7" s="5"/>
      <c r="D7" s="5"/>
      <c r="E7" s="5"/>
      <c r="F7" s="547"/>
      <c r="G7" s="547"/>
      <c r="H7" s="547"/>
      <c r="I7" s="547"/>
    </row>
    <row r="8" spans="2:19" ht="15.75" thickBot="1" x14ac:dyDescent="0.3">
      <c r="B8" s="31"/>
      <c r="C8" s="32"/>
      <c r="D8" s="32"/>
      <c r="E8" s="32"/>
      <c r="F8" s="32"/>
      <c r="G8" s="32"/>
      <c r="H8" s="32"/>
      <c r="I8" s="33"/>
    </row>
    <row r="9" spans="2:19" x14ac:dyDescent="0.25">
      <c r="B9" s="359" t="s">
        <v>2601</v>
      </c>
      <c r="C9" s="342"/>
      <c r="D9" s="342"/>
      <c r="E9" s="27"/>
      <c r="F9" s="27"/>
      <c r="G9" s="27"/>
      <c r="H9" s="27"/>
      <c r="I9" s="28"/>
    </row>
    <row r="10" spans="2:19" ht="90.75" customHeight="1" x14ac:dyDescent="0.25">
      <c r="B10" s="541" t="s">
        <v>2757</v>
      </c>
      <c r="C10" s="542"/>
      <c r="D10" s="542"/>
      <c r="E10" s="542"/>
      <c r="F10" s="542"/>
      <c r="G10" s="542"/>
      <c r="H10" s="542"/>
      <c r="I10" s="543"/>
    </row>
    <row r="11" spans="2:19" ht="159" customHeight="1" x14ac:dyDescent="0.25">
      <c r="B11" s="548" t="s">
        <v>2756</v>
      </c>
      <c r="C11" s="542"/>
      <c r="D11" s="542"/>
      <c r="E11" s="542"/>
      <c r="F11" s="542"/>
      <c r="G11" s="542"/>
      <c r="H11" s="542"/>
      <c r="I11" s="543"/>
      <c r="K11" s="552"/>
      <c r="L11" s="552"/>
      <c r="M11" s="552"/>
      <c r="N11" s="552"/>
      <c r="O11" s="552"/>
      <c r="P11" s="552"/>
      <c r="Q11" s="552"/>
      <c r="R11" s="552"/>
      <c r="S11" s="552"/>
    </row>
    <row r="12" spans="2:19" ht="9" customHeight="1" x14ac:dyDescent="0.25">
      <c r="B12" s="541"/>
      <c r="C12" s="542"/>
      <c r="D12" s="542"/>
      <c r="E12" s="542"/>
      <c r="F12" s="542"/>
      <c r="G12" s="542"/>
      <c r="H12" s="542"/>
      <c r="I12" s="543"/>
      <c r="K12" s="552"/>
      <c r="L12" s="552"/>
      <c r="M12" s="552"/>
      <c r="N12" s="552"/>
      <c r="O12" s="552"/>
      <c r="P12" s="552"/>
      <c r="Q12" s="552"/>
      <c r="R12" s="552"/>
      <c r="S12" s="552"/>
    </row>
    <row r="13" spans="2:19" ht="99" customHeight="1" x14ac:dyDescent="0.25">
      <c r="B13" s="548" t="s">
        <v>2758</v>
      </c>
      <c r="C13" s="542"/>
      <c r="D13" s="542"/>
      <c r="E13" s="542"/>
      <c r="F13" s="542"/>
      <c r="G13" s="542"/>
      <c r="H13" s="542"/>
      <c r="I13" s="543"/>
      <c r="K13" s="552"/>
      <c r="L13" s="552"/>
      <c r="M13" s="552"/>
      <c r="N13" s="552"/>
      <c r="O13" s="552"/>
      <c r="P13" s="552"/>
      <c r="Q13" s="552"/>
      <c r="R13" s="552"/>
      <c r="S13" s="552"/>
    </row>
    <row r="14" spans="2:19" ht="75.75" customHeight="1" thickBot="1" x14ac:dyDescent="0.3">
      <c r="B14" s="548" t="s">
        <v>3002</v>
      </c>
      <c r="C14" s="542"/>
      <c r="D14" s="542"/>
      <c r="E14" s="542"/>
      <c r="F14" s="542"/>
      <c r="G14" s="542"/>
      <c r="H14" s="542"/>
      <c r="I14" s="543"/>
      <c r="K14" s="552"/>
      <c r="L14" s="552"/>
      <c r="M14" s="552"/>
      <c r="N14" s="552"/>
      <c r="O14" s="552"/>
      <c r="P14" s="552"/>
      <c r="Q14" s="552"/>
      <c r="R14" s="552"/>
      <c r="S14" s="552"/>
    </row>
    <row r="15" spans="2:19" ht="33.75" customHeight="1" x14ac:dyDescent="0.25">
      <c r="B15" s="35" t="s">
        <v>2602</v>
      </c>
      <c r="C15" s="27"/>
      <c r="D15" s="27"/>
      <c r="E15" s="27"/>
      <c r="F15" s="27"/>
      <c r="G15" s="27"/>
      <c r="H15" s="27"/>
      <c r="I15" s="28"/>
    </row>
    <row r="16" spans="2:19" ht="24.75" customHeight="1" x14ac:dyDescent="0.25">
      <c r="B16" s="29" t="s">
        <v>2603</v>
      </c>
      <c r="C16" s="5"/>
      <c r="D16" s="5"/>
      <c r="E16" s="5"/>
      <c r="F16" s="5"/>
      <c r="G16" s="5"/>
      <c r="H16" s="5"/>
      <c r="I16" s="30"/>
    </row>
    <row r="17" spans="2:9" ht="13.5" customHeight="1" x14ac:dyDescent="0.25">
      <c r="B17" s="548" t="s">
        <v>2486</v>
      </c>
      <c r="C17" s="542"/>
      <c r="D17" s="542"/>
      <c r="E17" s="542"/>
      <c r="F17" s="542"/>
      <c r="G17" s="542"/>
      <c r="H17" s="542"/>
      <c r="I17" s="543"/>
    </row>
    <row r="18" spans="2:9" ht="9" customHeight="1" x14ac:dyDescent="0.25">
      <c r="B18" s="541"/>
      <c r="C18" s="542"/>
      <c r="D18" s="542"/>
      <c r="E18" s="542"/>
      <c r="F18" s="542"/>
      <c r="G18" s="542"/>
      <c r="H18" s="542"/>
      <c r="I18" s="543"/>
    </row>
    <row r="19" spans="2:9" x14ac:dyDescent="0.25">
      <c r="B19" s="549" t="s">
        <v>2604</v>
      </c>
      <c r="C19" s="550"/>
      <c r="D19" s="550"/>
      <c r="E19" s="550"/>
      <c r="F19" s="550"/>
      <c r="G19" s="550"/>
      <c r="H19" s="550"/>
      <c r="I19" s="551"/>
    </row>
    <row r="20" spans="2:9" ht="15" customHeight="1" x14ac:dyDescent="0.25">
      <c r="B20" s="541" t="s">
        <v>2605</v>
      </c>
      <c r="C20" s="542"/>
      <c r="D20" s="542"/>
      <c r="E20" s="542"/>
      <c r="F20" s="542"/>
      <c r="G20" s="542"/>
      <c r="H20" s="542"/>
      <c r="I20" s="543"/>
    </row>
    <row r="21" spans="2:9" ht="34.5" customHeight="1" x14ac:dyDescent="0.25">
      <c r="B21" s="541" t="s">
        <v>2606</v>
      </c>
      <c r="C21" s="542"/>
      <c r="D21" s="542"/>
      <c r="E21" s="542"/>
      <c r="F21" s="542"/>
      <c r="G21" s="542"/>
      <c r="H21" s="542"/>
      <c r="I21" s="543"/>
    </row>
    <row r="22" spans="2:9" ht="38.25" customHeight="1" x14ac:dyDescent="0.25">
      <c r="B22" s="541" t="s">
        <v>2607</v>
      </c>
      <c r="C22" s="542"/>
      <c r="D22" s="542"/>
      <c r="E22" s="542"/>
      <c r="F22" s="542"/>
      <c r="G22" s="542"/>
      <c r="H22" s="542"/>
      <c r="I22" s="543"/>
    </row>
    <row r="23" spans="2:9" ht="0.75" customHeight="1" x14ac:dyDescent="0.25">
      <c r="B23" s="541"/>
      <c r="C23" s="542"/>
      <c r="D23" s="542"/>
      <c r="E23" s="542"/>
      <c r="F23" s="542"/>
      <c r="G23" s="542"/>
      <c r="H23" s="542"/>
      <c r="I23" s="543"/>
    </row>
    <row r="24" spans="2:9" ht="37.5" customHeight="1" x14ac:dyDescent="0.25">
      <c r="B24" s="541" t="s">
        <v>2764</v>
      </c>
      <c r="C24" s="542"/>
      <c r="D24" s="542"/>
      <c r="E24" s="542"/>
      <c r="F24" s="542"/>
      <c r="G24" s="542"/>
      <c r="H24" s="542"/>
      <c r="I24" s="543"/>
    </row>
    <row r="25" spans="2:9" ht="34.5" customHeight="1" x14ac:dyDescent="0.25">
      <c r="B25" s="538" t="s">
        <v>2608</v>
      </c>
      <c r="C25" s="539"/>
      <c r="D25" s="539"/>
      <c r="E25" s="539"/>
      <c r="F25" s="539"/>
      <c r="G25" s="539"/>
      <c r="H25" s="539"/>
      <c r="I25" s="540"/>
    </row>
    <row r="26" spans="2:9" ht="25.5" customHeight="1" x14ac:dyDescent="0.25">
      <c r="B26" s="541" t="s">
        <v>2609</v>
      </c>
      <c r="C26" s="542"/>
      <c r="D26" s="542"/>
      <c r="E26" s="542"/>
      <c r="F26" s="542"/>
      <c r="G26" s="542"/>
      <c r="H26" s="542"/>
      <c r="I26" s="543"/>
    </row>
    <row r="27" spans="2:9" x14ac:dyDescent="0.25">
      <c r="B27" s="541"/>
      <c r="C27" s="542"/>
      <c r="D27" s="542"/>
      <c r="E27" s="542"/>
      <c r="F27" s="542"/>
      <c r="G27" s="542"/>
      <c r="H27" s="542"/>
      <c r="I27" s="543"/>
    </row>
    <row r="28" spans="2:9" ht="47.25" customHeight="1" x14ac:dyDescent="0.25">
      <c r="B28" s="541" t="s">
        <v>2610</v>
      </c>
      <c r="C28" s="542"/>
      <c r="D28" s="542"/>
      <c r="E28" s="542"/>
      <c r="F28" s="542"/>
      <c r="G28" s="542"/>
      <c r="H28" s="542"/>
      <c r="I28" s="543"/>
    </row>
    <row r="29" spans="2:9" ht="57" customHeight="1" x14ac:dyDescent="0.25">
      <c r="B29" s="541" t="s">
        <v>2611</v>
      </c>
      <c r="C29" s="542"/>
      <c r="D29" s="542"/>
      <c r="E29" s="542"/>
      <c r="F29" s="542"/>
      <c r="G29" s="542"/>
      <c r="H29" s="542"/>
      <c r="I29" s="543"/>
    </row>
    <row r="30" spans="2:9" ht="48" customHeight="1" thickBot="1" x14ac:dyDescent="0.3">
      <c r="B30" s="544" t="s">
        <v>3142</v>
      </c>
      <c r="C30" s="545"/>
      <c r="D30" s="545"/>
      <c r="E30" s="545"/>
      <c r="F30" s="545"/>
      <c r="G30" s="545"/>
      <c r="H30" s="545"/>
      <c r="I30" s="546"/>
    </row>
  </sheetData>
  <sheetProtection algorithmName="SHA-512" hashValue="1HNSOiJ3Pygo30e+E0TpvY1coTkTkLXVozlKd+jZXT65M+NUHmbWH1CIgNUlqbEPbHCXewPOzE5Z4j9UXJMEnA==" saltValue="hatMqoCiGo2y1MdqLmezHA==" spinCount="100000" sheet="1" objects="1" scenarios="1"/>
  <customSheetViews>
    <customSheetView guid="{3C65655F-F5CB-4AFF-9FBB-FFE0704F7A17}">
      <selection activeCell="K9" sqref="K9:S10"/>
      <colBreaks count="1" manualBreakCount="1">
        <brk id="10" max="1048575" man="1"/>
      </colBreaks>
      <pageMargins left="0.7" right="0.7" top="0.75" bottom="0.75" header="0.3" footer="0.3"/>
      <pageSetup paperSize="9" scale="98" orientation="portrait" r:id="rId1"/>
    </customSheetView>
  </customSheetViews>
  <mergeCells count="18">
    <mergeCell ref="B20:I20"/>
    <mergeCell ref="B21:I21"/>
    <mergeCell ref="B24:I24"/>
    <mergeCell ref="B13:I13"/>
    <mergeCell ref="K11:S12"/>
    <mergeCell ref="K13:S14"/>
    <mergeCell ref="B22:I23"/>
    <mergeCell ref="F5:I7"/>
    <mergeCell ref="B11:I12"/>
    <mergeCell ref="B14:I14"/>
    <mergeCell ref="B19:I19"/>
    <mergeCell ref="B10:I10"/>
    <mergeCell ref="B17:I18"/>
    <mergeCell ref="B25:I25"/>
    <mergeCell ref="B26:I27"/>
    <mergeCell ref="B28:I28"/>
    <mergeCell ref="B29:I29"/>
    <mergeCell ref="B30:I30"/>
  </mergeCells>
  <pageMargins left="0.7" right="0.7" top="0.75" bottom="0.75" header="0.3" footer="0.3"/>
  <pageSetup paperSize="9" scale="70" orientation="portrait" r:id="rId2"/>
  <rowBreaks count="1" manualBreakCount="1">
    <brk id="30" max="8" man="1"/>
  </rowBreaks>
  <colBreaks count="1" manualBreakCount="1">
    <brk id="10" max="1048575" man="1"/>
  </col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BC154"/>
  <sheetViews>
    <sheetView topLeftCell="A34" zoomScale="80" zoomScaleNormal="80" zoomScaleSheetLayoutView="33" workbookViewId="0">
      <selection activeCell="V41" sqref="V41"/>
    </sheetView>
  </sheetViews>
  <sheetFormatPr defaultColWidth="9" defaultRowHeight="15" x14ac:dyDescent="0.25"/>
  <cols>
    <col min="2" max="2" width="20.125" customWidth="1"/>
    <col min="3" max="3" width="13.75" customWidth="1"/>
    <col min="4" max="4" width="11.375" customWidth="1"/>
    <col min="5" max="5" width="16.5" customWidth="1"/>
    <col min="6" max="15" width="10.75" customWidth="1"/>
    <col min="16" max="16" width="15.625" customWidth="1"/>
    <col min="17" max="17" width="11" customWidth="1"/>
    <col min="18" max="48" width="10.75" customWidth="1"/>
    <col min="49" max="55" width="10.25" customWidth="1"/>
  </cols>
  <sheetData>
    <row r="1" spans="1:52" s="5" customFormat="1" ht="23.25" x14ac:dyDescent="0.25">
      <c r="A1" s="15"/>
      <c r="B1" s="87" t="s">
        <v>150</v>
      </c>
      <c r="C1" s="15"/>
      <c r="D1" s="15"/>
      <c r="E1" s="15"/>
      <c r="F1" s="15"/>
      <c r="G1" s="15"/>
      <c r="H1" s="15"/>
      <c r="I1" s="159" t="s">
        <v>10</v>
      </c>
      <c r="J1" s="160">
        <f>Atividade!L3</f>
        <v>0</v>
      </c>
      <c r="K1" s="161" t="s">
        <v>6</v>
      </c>
      <c r="L1" s="161"/>
      <c r="M1" s="160">
        <f>Atividade!I3</f>
        <v>2021</v>
      </c>
      <c r="N1" s="160"/>
      <c r="O1" s="18"/>
      <c r="P1" s="15"/>
      <c r="Q1" s="15"/>
      <c r="R1" s="16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</row>
    <row r="2" spans="1:52" s="5" customFormat="1" ht="15.75" thickBot="1" x14ac:dyDescent="0.3">
      <c r="A2" s="13"/>
      <c r="B2" s="92" t="s">
        <v>11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</row>
    <row r="3" spans="1:52" s="5" customFormat="1" x14ac:dyDescent="0.25">
      <c r="A3" s="3" t="s">
        <v>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4" spans="1:52" s="5" customFormat="1" x14ac:dyDescent="0.25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spans="1:52" s="5" customFormat="1" x14ac:dyDescent="0.25">
      <c r="A5" s="3"/>
      <c r="B5" s="724" t="s">
        <v>2475</v>
      </c>
      <c r="C5" s="724"/>
      <c r="D5" s="724"/>
      <c r="E5" s="724"/>
      <c r="F5" s="724"/>
      <c r="G5" s="724"/>
      <c r="H5" s="724"/>
      <c r="I5" s="724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</row>
    <row r="6" spans="1:52" s="5" customFormat="1" x14ac:dyDescent="0.25">
      <c r="A6" s="3"/>
      <c r="B6" s="724" t="s">
        <v>2397</v>
      </c>
      <c r="C6" s="724"/>
      <c r="D6" s="724"/>
      <c r="E6" s="724"/>
      <c r="F6" s="724"/>
      <c r="G6" s="724"/>
      <c r="H6" s="724"/>
      <c r="I6" s="724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</row>
    <row r="7" spans="1:52" x14ac:dyDescent="0.25">
      <c r="B7" s="724" t="s">
        <v>2398</v>
      </c>
      <c r="C7" s="724"/>
      <c r="D7" s="724"/>
      <c r="E7" s="724"/>
      <c r="F7" s="724"/>
      <c r="G7" s="724"/>
      <c r="H7" s="724"/>
      <c r="I7" s="724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52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52" s="5" customFormat="1" ht="26.25" customHeight="1" x14ac:dyDescent="0.25">
      <c r="A9" s="212"/>
      <c r="B9" s="213" t="s">
        <v>2396</v>
      </c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40"/>
      <c r="AW9" s="40"/>
      <c r="AX9" s="40"/>
      <c r="AY9" s="40"/>
      <c r="AZ9" s="40"/>
    </row>
    <row r="10" spans="1:52" s="5" customFormat="1" ht="18.75" x14ac:dyDescent="0.25">
      <c r="A10" s="158"/>
      <c r="B10" s="214" t="s">
        <v>2417</v>
      </c>
      <c r="C10" s="2"/>
      <c r="D10" s="2"/>
      <c r="E10" s="2"/>
      <c r="F10" s="2"/>
      <c r="H10" s="2"/>
      <c r="I10" s="2"/>
      <c r="J10" s="2"/>
      <c r="K10" s="2"/>
      <c r="L10" s="2"/>
      <c r="M10" s="2"/>
      <c r="N10" s="2"/>
      <c r="O10" s="2"/>
      <c r="P10" s="164"/>
      <c r="Q10" s="164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</row>
    <row r="11" spans="1:52" s="5" customFormat="1" ht="18.75" x14ac:dyDescent="0.25">
      <c r="A11" s="158"/>
      <c r="B11" s="214"/>
      <c r="C11" s="2"/>
      <c r="D11" s="2"/>
      <c r="E11" s="2"/>
      <c r="F11" s="2"/>
      <c r="H11" s="2"/>
      <c r="I11" s="2"/>
      <c r="J11" s="2"/>
      <c r="K11" s="2"/>
      <c r="L11" s="2"/>
      <c r="M11" s="2"/>
      <c r="N11" s="2"/>
      <c r="O11" s="2"/>
      <c r="P11" s="164"/>
      <c r="Q11" s="164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</row>
    <row r="12" spans="1:52" s="5" customFormat="1" ht="15.75" thickBot="1" x14ac:dyDescent="0.3">
      <c r="A12" s="158"/>
      <c r="B12" s="228" t="s">
        <v>2476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164"/>
      <c r="Q12" s="164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</row>
    <row r="13" spans="1:52" s="5" customFormat="1" ht="15.75" thickTop="1" x14ac:dyDescent="0.25">
      <c r="A13" s="2"/>
      <c r="B13" s="424" t="s">
        <v>2926</v>
      </c>
      <c r="C13" s="176"/>
      <c r="D13" s="2"/>
      <c r="E13" s="2"/>
      <c r="F13" s="2"/>
      <c r="G13" s="2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</row>
    <row r="14" spans="1:52" s="5" customFormat="1" x14ac:dyDescent="0.25">
      <c r="A14" s="2"/>
      <c r="B14" s="730" t="s">
        <v>56</v>
      </c>
      <c r="C14" s="730" t="s">
        <v>59</v>
      </c>
      <c r="D14" s="734" t="s">
        <v>60</v>
      </c>
      <c r="E14" s="734" t="s">
        <v>2493</v>
      </c>
      <c r="F14" s="728" t="s">
        <v>2437</v>
      </c>
      <c r="G14" s="728"/>
      <c r="H14" s="728"/>
      <c r="I14" s="728"/>
      <c r="J14" s="728"/>
      <c r="K14" s="728"/>
      <c r="L14" s="728"/>
      <c r="M14" s="728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</row>
    <row r="15" spans="1:52" s="5" customFormat="1" ht="21" customHeight="1" x14ac:dyDescent="0.25">
      <c r="A15" s="2"/>
      <c r="B15" s="730"/>
      <c r="C15" s="730"/>
      <c r="D15" s="734"/>
      <c r="E15" s="734"/>
      <c r="F15" s="729"/>
      <c r="G15" s="729"/>
      <c r="H15" s="729"/>
      <c r="I15" s="729"/>
      <c r="J15" s="729"/>
      <c r="K15" s="729"/>
      <c r="L15" s="729"/>
      <c r="M15" s="729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</row>
    <row r="16" spans="1:52" s="5" customFormat="1" ht="39" customHeight="1" x14ac:dyDescent="0.25">
      <c r="A16" s="2"/>
      <c r="B16" s="82" t="s">
        <v>715</v>
      </c>
      <c r="C16" s="82" t="s">
        <v>2438</v>
      </c>
      <c r="D16" s="66"/>
      <c r="E16" s="132"/>
      <c r="F16" s="731"/>
      <c r="G16" s="732"/>
      <c r="H16" s="732"/>
      <c r="I16" s="732"/>
      <c r="J16" s="732"/>
      <c r="K16" s="732"/>
      <c r="L16" s="732"/>
      <c r="M16" s="733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</row>
    <row r="17" spans="1:52" s="5" customFormat="1" ht="39" customHeight="1" x14ac:dyDescent="0.25">
      <c r="A17" s="2"/>
      <c r="B17" s="65" t="s">
        <v>15</v>
      </c>
      <c r="C17" s="65" t="s">
        <v>15</v>
      </c>
      <c r="D17" s="66"/>
      <c r="E17" s="132"/>
      <c r="F17" s="725"/>
      <c r="G17" s="726"/>
      <c r="H17" s="726"/>
      <c r="I17" s="726"/>
      <c r="J17" s="726"/>
      <c r="K17" s="726"/>
      <c r="L17" s="726"/>
      <c r="M17" s="727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</row>
    <row r="18" spans="1:52" s="5" customFormat="1" ht="39" customHeight="1" x14ac:dyDescent="0.25">
      <c r="A18" s="2"/>
      <c r="B18" s="65" t="s">
        <v>15</v>
      </c>
      <c r="C18" s="65" t="s">
        <v>15</v>
      </c>
      <c r="D18" s="66"/>
      <c r="E18" s="132"/>
      <c r="F18" s="725"/>
      <c r="G18" s="726"/>
      <c r="H18" s="726"/>
      <c r="I18" s="726"/>
      <c r="J18" s="726"/>
      <c r="K18" s="726"/>
      <c r="L18" s="726"/>
      <c r="M18" s="727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</row>
    <row r="19" spans="1:52" s="5" customFormat="1" ht="39" customHeight="1" x14ac:dyDescent="0.25">
      <c r="A19" s="2"/>
      <c r="B19" s="65" t="s">
        <v>15</v>
      </c>
      <c r="C19" s="65" t="s">
        <v>15</v>
      </c>
      <c r="D19" s="66"/>
      <c r="E19" s="132"/>
      <c r="F19" s="725"/>
      <c r="G19" s="726"/>
      <c r="H19" s="726"/>
      <c r="I19" s="726"/>
      <c r="J19" s="726"/>
      <c r="K19" s="726"/>
      <c r="L19" s="726"/>
      <c r="M19" s="727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</row>
    <row r="20" spans="1:52" s="5" customFormat="1" ht="39" customHeight="1" x14ac:dyDescent="0.25">
      <c r="A20" s="2"/>
      <c r="B20" s="65" t="s">
        <v>15</v>
      </c>
      <c r="C20" s="65" t="s">
        <v>15</v>
      </c>
      <c r="D20" s="66"/>
      <c r="E20" s="132"/>
      <c r="F20" s="725"/>
      <c r="G20" s="726"/>
      <c r="H20" s="726"/>
      <c r="I20" s="726"/>
      <c r="J20" s="726"/>
      <c r="K20" s="726"/>
      <c r="L20" s="726"/>
      <c r="M20" s="727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</row>
    <row r="21" spans="1:52" s="5" customFormat="1" ht="39" customHeight="1" x14ac:dyDescent="0.25">
      <c r="A21" s="2"/>
      <c r="B21" s="65" t="s">
        <v>15</v>
      </c>
      <c r="C21" s="65" t="s">
        <v>15</v>
      </c>
      <c r="D21" s="66"/>
      <c r="E21" s="132"/>
      <c r="F21" s="725"/>
      <c r="G21" s="726"/>
      <c r="H21" s="726"/>
      <c r="I21" s="726"/>
      <c r="J21" s="726"/>
      <c r="K21" s="726"/>
      <c r="L21" s="726"/>
      <c r="M21" s="727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</row>
    <row r="22" spans="1:52" s="5" customFormat="1" ht="39" customHeight="1" x14ac:dyDescent="0.25">
      <c r="A22" s="2"/>
      <c r="B22" s="65" t="s">
        <v>15</v>
      </c>
      <c r="C22" s="65" t="s">
        <v>15</v>
      </c>
      <c r="D22" s="66"/>
      <c r="E22" s="132"/>
      <c r="F22" s="725"/>
      <c r="G22" s="726"/>
      <c r="H22" s="726"/>
      <c r="I22" s="726"/>
      <c r="J22" s="726"/>
      <c r="K22" s="726"/>
      <c r="L22" s="726"/>
      <c r="M22" s="727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</row>
    <row r="23" spans="1:52" s="5" customFormat="1" ht="39" customHeight="1" x14ac:dyDescent="0.25">
      <c r="B23" s="65" t="s">
        <v>15</v>
      </c>
      <c r="C23" s="65" t="s">
        <v>15</v>
      </c>
      <c r="D23" s="66"/>
      <c r="E23" s="132"/>
      <c r="F23" s="725"/>
      <c r="G23" s="726"/>
      <c r="H23" s="726"/>
      <c r="I23" s="726"/>
      <c r="J23" s="726"/>
      <c r="K23" s="726"/>
      <c r="L23" s="726"/>
      <c r="M23" s="727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</row>
    <row r="24" spans="1:52" s="5" customFormat="1" ht="39" customHeight="1" x14ac:dyDescent="0.25">
      <c r="B24" s="65" t="s">
        <v>15</v>
      </c>
      <c r="C24" s="65" t="s">
        <v>15</v>
      </c>
      <c r="D24" s="66"/>
      <c r="E24" s="132"/>
      <c r="F24" s="725"/>
      <c r="G24" s="726"/>
      <c r="H24" s="726"/>
      <c r="I24" s="726"/>
      <c r="J24" s="726"/>
      <c r="K24" s="726"/>
      <c r="L24" s="726"/>
      <c r="M24" s="727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</row>
    <row r="25" spans="1:52" s="5" customFormat="1" ht="39" customHeight="1" x14ac:dyDescent="0.25">
      <c r="B25" s="65" t="s">
        <v>15</v>
      </c>
      <c r="C25" s="65" t="s">
        <v>15</v>
      </c>
      <c r="D25" s="66"/>
      <c r="E25" s="132"/>
      <c r="F25" s="725"/>
      <c r="G25" s="726"/>
      <c r="H25" s="726"/>
      <c r="I25" s="726"/>
      <c r="J25" s="726"/>
      <c r="K25" s="726"/>
      <c r="L25" s="726"/>
      <c r="M25" s="727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</row>
    <row r="26" spans="1:52" s="5" customFormat="1" ht="39" customHeight="1" x14ac:dyDescent="0.25">
      <c r="B26" s="65" t="s">
        <v>15</v>
      </c>
      <c r="C26" s="65" t="s">
        <v>15</v>
      </c>
      <c r="D26" s="66"/>
      <c r="E26" s="132"/>
      <c r="F26" s="725"/>
      <c r="G26" s="726"/>
      <c r="H26" s="726"/>
      <c r="I26" s="726"/>
      <c r="J26" s="726"/>
      <c r="K26" s="726"/>
      <c r="L26" s="726"/>
      <c r="M26" s="727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</row>
    <row r="27" spans="1:52" s="5" customFormat="1" ht="39" customHeight="1" x14ac:dyDescent="0.25">
      <c r="B27" s="65" t="s">
        <v>15</v>
      </c>
      <c r="C27" s="65" t="s">
        <v>15</v>
      </c>
      <c r="D27" s="66"/>
      <c r="E27" s="132"/>
      <c r="F27" s="725"/>
      <c r="G27" s="726"/>
      <c r="H27" s="726"/>
      <c r="I27" s="726"/>
      <c r="J27" s="726"/>
      <c r="K27" s="726"/>
      <c r="L27" s="726"/>
      <c r="M27" s="727"/>
    </row>
    <row r="28" spans="1:52" s="5" customFormat="1" ht="39" customHeight="1" x14ac:dyDescent="0.25">
      <c r="B28" s="65" t="s">
        <v>15</v>
      </c>
      <c r="C28" s="65" t="s">
        <v>15</v>
      </c>
      <c r="D28" s="66"/>
      <c r="E28" s="132"/>
      <c r="F28" s="725"/>
      <c r="G28" s="726"/>
      <c r="H28" s="726"/>
      <c r="I28" s="726"/>
      <c r="J28" s="726"/>
      <c r="K28" s="726"/>
      <c r="L28" s="726"/>
      <c r="M28" s="727"/>
    </row>
    <row r="29" spans="1:52" s="5" customFormat="1" ht="39" customHeight="1" x14ac:dyDescent="0.25">
      <c r="B29" s="65" t="s">
        <v>15</v>
      </c>
      <c r="C29" s="65" t="s">
        <v>15</v>
      </c>
      <c r="D29" s="66"/>
      <c r="E29" s="132"/>
      <c r="F29" s="725"/>
      <c r="G29" s="726"/>
      <c r="H29" s="726"/>
      <c r="I29" s="726"/>
      <c r="J29" s="726"/>
      <c r="K29" s="726"/>
      <c r="L29" s="726"/>
      <c r="M29" s="727"/>
    </row>
    <row r="30" spans="1:52" s="5" customFormat="1" x14ac:dyDescent="0.25"/>
    <row r="31" spans="1:52" s="5" customFormat="1" ht="21" customHeight="1" x14ac:dyDescent="0.25"/>
    <row r="32" spans="1:52" s="5" customFormat="1" ht="26.25" customHeight="1" x14ac:dyDescent="0.25">
      <c r="A32" s="212"/>
      <c r="B32" s="213" t="s">
        <v>2397</v>
      </c>
      <c r="C32" s="212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40"/>
      <c r="AW32" s="40"/>
      <c r="AX32" s="40"/>
      <c r="AY32" s="40"/>
      <c r="AZ32" s="40"/>
    </row>
    <row r="33" spans="2:23" s="5" customFormat="1" x14ac:dyDescent="0.25">
      <c r="B33" s="228" t="s">
        <v>2476</v>
      </c>
    </row>
    <row r="34" spans="2:23" s="5" customFormat="1" x14ac:dyDescent="0.25"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</row>
    <row r="35" spans="2:23" s="5" customFormat="1" ht="27" customHeight="1" x14ac:dyDescent="0.25">
      <c r="B35" s="764" t="str">
        <f>CONCATENATE("Selecione o sistema de produção relativo ao ano de ",M1)</f>
        <v>Selecione o sistema de produção relativo ao ano de 2021</v>
      </c>
      <c r="C35" s="764"/>
      <c r="D35" s="764"/>
      <c r="E35" s="764"/>
      <c r="F35" s="760" t="s">
        <v>2719</v>
      </c>
      <c r="G35" s="760"/>
      <c r="H35" s="760"/>
      <c r="I35" s="760"/>
      <c r="J35" s="760"/>
      <c r="K35" s="760"/>
      <c r="L35" s="760"/>
      <c r="M35" s="760"/>
      <c r="N35" s="760"/>
      <c r="O35" s="129"/>
      <c r="P35" s="129"/>
      <c r="Q35" s="129"/>
      <c r="R35" s="129"/>
      <c r="S35" s="129"/>
      <c r="T35" s="129"/>
      <c r="U35" s="129"/>
      <c r="V35" s="129"/>
      <c r="W35" s="129"/>
    </row>
    <row r="36" spans="2:23" s="5" customFormat="1" x14ac:dyDescent="0.25"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</row>
    <row r="37" spans="2:23" s="5" customFormat="1" ht="15.75" x14ac:dyDescent="0.25">
      <c r="B37" s="445" t="s">
        <v>2927</v>
      </c>
      <c r="C37" s="446"/>
      <c r="D37" s="216"/>
      <c r="E37" s="216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</row>
    <row r="38" spans="2:23" s="5" customFormat="1" ht="59.25" customHeight="1" x14ac:dyDescent="0.25">
      <c r="B38" s="764" t="s">
        <v>377</v>
      </c>
      <c r="C38" s="764"/>
      <c r="D38" s="764"/>
      <c r="E38" s="764"/>
      <c r="F38" s="447" t="s">
        <v>31</v>
      </c>
      <c r="G38" s="447" t="s">
        <v>45</v>
      </c>
      <c r="H38" s="447" t="s">
        <v>39</v>
      </c>
      <c r="I38" s="447" t="s">
        <v>49</v>
      </c>
      <c r="J38" s="447" t="s">
        <v>40</v>
      </c>
      <c r="K38" s="80"/>
      <c r="L38" s="129"/>
      <c r="M38" s="761" t="s">
        <v>401</v>
      </c>
      <c r="N38" s="762"/>
      <c r="O38" s="763"/>
      <c r="P38" s="448" t="s">
        <v>695</v>
      </c>
      <c r="Q38" s="739" t="s">
        <v>696</v>
      </c>
      <c r="R38" s="739"/>
      <c r="S38" s="448" t="s">
        <v>697</v>
      </c>
      <c r="T38" s="449" t="s">
        <v>389</v>
      </c>
      <c r="U38" s="449" t="s">
        <v>390</v>
      </c>
      <c r="V38" s="450" t="s">
        <v>391</v>
      </c>
      <c r="W38" s="129"/>
    </row>
    <row r="39" spans="2:23" s="5" customFormat="1" ht="19.5" customHeight="1" x14ac:dyDescent="0.25">
      <c r="B39" s="759" t="s">
        <v>378</v>
      </c>
      <c r="C39" s="759"/>
      <c r="D39" s="759"/>
      <c r="E39" s="759"/>
      <c r="F39" s="451"/>
      <c r="G39" s="451"/>
      <c r="H39" s="451"/>
      <c r="I39" s="452">
        <f>IFERROR(AVERAGE(F39:H39),0)</f>
        <v>0</v>
      </c>
      <c r="J39" s="453">
        <f>SUM(F39:H39)</f>
        <v>0</v>
      </c>
      <c r="K39" s="80">
        <f>I39-I50*0.8*9.5</f>
        <v>0</v>
      </c>
      <c r="L39" s="129"/>
      <c r="M39" s="745" t="s">
        <v>693</v>
      </c>
      <c r="N39" s="746"/>
      <c r="O39" s="747"/>
      <c r="P39" s="454">
        <f>IFERROR(($K$39*0.0095*(0.15/0.85)*1.214*365),"")</f>
        <v>0</v>
      </c>
      <c r="Q39" s="740">
        <f>IFERROR($K$39*0.0095*0.7*1.214*365,"")</f>
        <v>0</v>
      </c>
      <c r="R39" s="740"/>
      <c r="S39" s="454">
        <f>IFERROR(P39+Q39,"")</f>
        <v>0</v>
      </c>
      <c r="T39" s="454">
        <f>IFERROR($K$39*10,"")</f>
        <v>0</v>
      </c>
      <c r="U39" s="455">
        <f>IFERROR($K$39*(20/500)*(15/453),"")</f>
        <v>0</v>
      </c>
      <c r="V39" s="455">
        <f>IFERROR($K$39*(2000/500)*(15/453),"")</f>
        <v>0</v>
      </c>
      <c r="W39" s="129"/>
    </row>
    <row r="40" spans="2:23" s="5" customFormat="1" ht="19.5" customHeight="1" x14ac:dyDescent="0.25">
      <c r="B40" s="758" t="s">
        <v>379</v>
      </c>
      <c r="C40" s="758"/>
      <c r="D40" s="758"/>
      <c r="E40" s="758"/>
      <c r="F40" s="451"/>
      <c r="G40" s="451"/>
      <c r="H40" s="451"/>
      <c r="I40" s="452">
        <f t="shared" ref="I40:I50" si="0">IFERROR(AVERAGE(F40:H40),0)</f>
        <v>0</v>
      </c>
      <c r="J40" s="453">
        <f t="shared" ref="J40:J51" si="1">SUM(F40:H40)</f>
        <v>0</v>
      </c>
      <c r="K40" s="444">
        <f>I40+I41+I42+I43+I44+I45</f>
        <v>0</v>
      </c>
      <c r="L40" s="129"/>
      <c r="M40" s="745" t="s">
        <v>692</v>
      </c>
      <c r="N40" s="746"/>
      <c r="O40" s="747"/>
      <c r="P40" s="454">
        <f>IFERROR(($K$40*0.0276*(0.15/0.85)*1.214*365),"")</f>
        <v>0</v>
      </c>
      <c r="Q40" s="740">
        <f>IFERROR($K$40*0.0276*0.7*1.214*365,"")</f>
        <v>0</v>
      </c>
      <c r="R40" s="740"/>
      <c r="S40" s="454">
        <f>IFERROR(P40+Q40,"")</f>
        <v>0</v>
      </c>
      <c r="T40" s="454">
        <f>IFERROR($K$40*10,"")</f>
        <v>0</v>
      </c>
      <c r="U40" s="455">
        <f>IFERROR($K$40*(20/500)*(80/453),"")</f>
        <v>0</v>
      </c>
      <c r="V40" s="455">
        <f>IFERROR($K$40*(2000/500)*(80/453),"")</f>
        <v>0</v>
      </c>
      <c r="W40" s="129"/>
    </row>
    <row r="41" spans="2:23" s="5" customFormat="1" ht="19.5" customHeight="1" x14ac:dyDescent="0.25">
      <c r="B41" s="758" t="s">
        <v>380</v>
      </c>
      <c r="C41" s="758"/>
      <c r="D41" s="758"/>
      <c r="E41" s="758"/>
      <c r="F41" s="451"/>
      <c r="G41" s="451"/>
      <c r="H41" s="451"/>
      <c r="I41" s="452">
        <f>IFERROR(AVERAGE(F41:H41),0)</f>
        <v>0</v>
      </c>
      <c r="J41" s="453">
        <f t="shared" si="1"/>
        <v>0</v>
      </c>
      <c r="K41" s="80"/>
      <c r="L41" s="129"/>
      <c r="M41" s="745" t="s">
        <v>694</v>
      </c>
      <c r="N41" s="746"/>
      <c r="O41" s="747"/>
      <c r="P41" s="454">
        <f>IFERROR($K$46*0.0403*(0.15/0.85)*1.214*365,"")</f>
        <v>0</v>
      </c>
      <c r="Q41" s="740">
        <f>IFERROR($K$46*0.0403*0.7*1.214*365,"")</f>
        <v>0</v>
      </c>
      <c r="R41" s="740"/>
      <c r="S41" s="454">
        <f>IFERROR(P41+Q41,"")</f>
        <v>0</v>
      </c>
      <c r="T41" s="454">
        <f>IFERROR($K$46*10,"")</f>
        <v>0</v>
      </c>
      <c r="U41" s="455">
        <f>IFERROR($K$46*(20/500)*(160/453),"")</f>
        <v>0</v>
      </c>
      <c r="V41" s="455">
        <f>IFERROR($K$46*(2000/500)*(160/453),"")</f>
        <v>0</v>
      </c>
      <c r="W41" s="129"/>
    </row>
    <row r="42" spans="2:23" s="5" customFormat="1" ht="19.5" customHeight="1" x14ac:dyDescent="0.25">
      <c r="B42" s="758" t="s">
        <v>381</v>
      </c>
      <c r="C42" s="758"/>
      <c r="D42" s="758"/>
      <c r="E42" s="758"/>
      <c r="F42" s="451"/>
      <c r="G42" s="451"/>
      <c r="H42" s="451"/>
      <c r="I42" s="452">
        <f t="shared" si="0"/>
        <v>0</v>
      </c>
      <c r="J42" s="453">
        <f t="shared" si="1"/>
        <v>0</v>
      </c>
      <c r="K42" s="80"/>
      <c r="L42" s="129"/>
      <c r="M42" s="741" t="s">
        <v>698</v>
      </c>
      <c r="N42" s="742"/>
      <c r="O42" s="742"/>
      <c r="P42" s="742"/>
      <c r="Q42" s="742"/>
      <c r="R42" s="743"/>
      <c r="S42" s="456" t="str">
        <f>IF(LEFT($F$35,1)="1",S40,IF(LEFT($F$35,1)="2",S39+S41,IF(LEFT($F$35,1)="3",S39+S40+S41,"ERRO")))</f>
        <v>ERRO</v>
      </c>
      <c r="T42" s="456">
        <f>SUM(T39:T41)</f>
        <v>0</v>
      </c>
      <c r="U42" s="456">
        <f>SUM(U39:U41)</f>
        <v>0</v>
      </c>
      <c r="V42" s="456">
        <f>SUM(V39:V41)</f>
        <v>0</v>
      </c>
      <c r="W42" s="129"/>
    </row>
    <row r="43" spans="2:23" s="5" customFormat="1" ht="19.5" customHeight="1" x14ac:dyDescent="0.25">
      <c r="B43" s="758" t="s">
        <v>718</v>
      </c>
      <c r="C43" s="758"/>
      <c r="D43" s="758"/>
      <c r="E43" s="758"/>
      <c r="F43" s="451"/>
      <c r="G43" s="451"/>
      <c r="H43" s="451"/>
      <c r="I43" s="452">
        <f>IFERROR(AVERAGE(F43:H43),0)</f>
        <v>0</v>
      </c>
      <c r="J43" s="453">
        <f t="shared" si="1"/>
        <v>0</v>
      </c>
      <c r="K43" s="80"/>
      <c r="L43" s="129"/>
      <c r="M43" s="129"/>
      <c r="N43" s="129"/>
      <c r="O43" s="129"/>
      <c r="P43" s="129"/>
      <c r="Q43" s="129"/>
      <c r="R43" s="129"/>
      <c r="S43" s="723" t="str">
        <f>IF(S42="ERRO","Por favor selecione o sistema de produção!","")</f>
        <v>Por favor selecione o sistema de produção!</v>
      </c>
      <c r="T43" s="723"/>
      <c r="U43" s="723"/>
      <c r="V43" s="723"/>
      <c r="W43" s="129"/>
    </row>
    <row r="44" spans="2:23" s="5" customFormat="1" ht="19.5" customHeight="1" x14ac:dyDescent="0.25">
      <c r="B44" s="758" t="s">
        <v>383</v>
      </c>
      <c r="C44" s="758"/>
      <c r="D44" s="758"/>
      <c r="E44" s="758"/>
      <c r="F44" s="451"/>
      <c r="G44" s="451"/>
      <c r="H44" s="451"/>
      <c r="I44" s="452">
        <f t="shared" si="0"/>
        <v>0</v>
      </c>
      <c r="J44" s="453">
        <f t="shared" si="1"/>
        <v>0</v>
      </c>
      <c r="K44" s="80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</row>
    <row r="45" spans="2:23" s="5" customFormat="1" ht="19.5" customHeight="1" x14ac:dyDescent="0.25">
      <c r="B45" s="758" t="s">
        <v>384</v>
      </c>
      <c r="C45" s="758"/>
      <c r="D45" s="758"/>
      <c r="E45" s="758"/>
      <c r="F45" s="451"/>
      <c r="G45" s="451"/>
      <c r="H45" s="451"/>
      <c r="I45" s="452">
        <f t="shared" si="0"/>
        <v>0</v>
      </c>
      <c r="J45" s="453">
        <f t="shared" si="1"/>
        <v>0</v>
      </c>
      <c r="K45" s="80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</row>
    <row r="46" spans="2:23" s="5" customFormat="1" ht="19.5" customHeight="1" x14ac:dyDescent="0.25">
      <c r="B46" s="765" t="s">
        <v>382</v>
      </c>
      <c r="C46" s="766"/>
      <c r="D46" s="766"/>
      <c r="E46" s="767"/>
      <c r="F46" s="451"/>
      <c r="G46" s="451"/>
      <c r="H46" s="451"/>
      <c r="I46" s="452">
        <f t="shared" si="0"/>
        <v>0</v>
      </c>
      <c r="J46" s="453">
        <f t="shared" si="1"/>
        <v>0</v>
      </c>
      <c r="K46" s="81">
        <f>I46+I47+I48+I49+I50</f>
        <v>0</v>
      </c>
      <c r="L46" s="129"/>
      <c r="M46" s="129" t="s">
        <v>3125</v>
      </c>
      <c r="N46" s="129"/>
      <c r="O46" s="129"/>
      <c r="P46" s="129"/>
      <c r="Q46" s="129"/>
      <c r="R46" s="129"/>
      <c r="S46" s="129"/>
      <c r="T46" s="129"/>
      <c r="U46" s="129"/>
      <c r="V46" s="129"/>
      <c r="W46" s="129"/>
    </row>
    <row r="47" spans="2:23" s="5" customFormat="1" ht="19.5" customHeight="1" x14ac:dyDescent="0.25">
      <c r="B47" s="748" t="s">
        <v>385</v>
      </c>
      <c r="C47" s="748"/>
      <c r="D47" s="748"/>
      <c r="E47" s="748"/>
      <c r="F47" s="451"/>
      <c r="G47" s="451"/>
      <c r="H47" s="451"/>
      <c r="I47" s="452">
        <f t="shared" si="0"/>
        <v>0</v>
      </c>
      <c r="J47" s="453">
        <f t="shared" si="1"/>
        <v>0</v>
      </c>
      <c r="K47" s="80"/>
      <c r="L47" s="129"/>
      <c r="M47" s="129" t="s">
        <v>3072</v>
      </c>
      <c r="N47" s="129"/>
      <c r="O47" s="129"/>
      <c r="P47" s="129"/>
      <c r="Q47" s="129"/>
      <c r="R47" s="129"/>
      <c r="S47" s="129"/>
      <c r="T47" s="129"/>
      <c r="U47" s="129"/>
      <c r="V47" s="129"/>
      <c r="W47" s="129"/>
    </row>
    <row r="48" spans="2:23" s="5" customFormat="1" ht="19.5" customHeight="1" x14ac:dyDescent="0.25">
      <c r="B48" s="748" t="s">
        <v>386</v>
      </c>
      <c r="C48" s="748"/>
      <c r="D48" s="748"/>
      <c r="E48" s="748"/>
      <c r="F48" s="451"/>
      <c r="G48" s="451"/>
      <c r="H48" s="451"/>
      <c r="I48" s="452">
        <f t="shared" si="0"/>
        <v>0</v>
      </c>
      <c r="J48" s="453">
        <f t="shared" si="1"/>
        <v>0</v>
      </c>
      <c r="K48" s="80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</row>
    <row r="49" spans="1:55" s="5" customFormat="1" ht="19.5" customHeight="1" x14ac:dyDescent="0.25">
      <c r="B49" s="748" t="s">
        <v>719</v>
      </c>
      <c r="C49" s="748"/>
      <c r="D49" s="748"/>
      <c r="E49" s="748"/>
      <c r="F49" s="451"/>
      <c r="G49" s="451"/>
      <c r="H49" s="451"/>
      <c r="I49" s="452">
        <f t="shared" si="0"/>
        <v>0</v>
      </c>
      <c r="J49" s="453">
        <f t="shared" si="1"/>
        <v>0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</row>
    <row r="50" spans="1:55" s="5" customFormat="1" ht="19.5" customHeight="1" x14ac:dyDescent="0.25">
      <c r="B50" s="748" t="s">
        <v>387</v>
      </c>
      <c r="C50" s="748"/>
      <c r="D50" s="748"/>
      <c r="E50" s="748"/>
      <c r="F50" s="451"/>
      <c r="G50" s="451"/>
      <c r="H50" s="451"/>
      <c r="I50" s="452">
        <f t="shared" si="0"/>
        <v>0</v>
      </c>
      <c r="J50" s="453">
        <f t="shared" si="1"/>
        <v>0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</row>
    <row r="51" spans="1:55" s="5" customFormat="1" ht="19.5" customHeight="1" x14ac:dyDescent="0.25">
      <c r="B51" s="749"/>
      <c r="C51" s="749"/>
      <c r="D51" s="749"/>
      <c r="E51" s="749"/>
      <c r="F51" s="453">
        <f>SUM(F39:F50)</f>
        <v>0</v>
      </c>
      <c r="G51" s="453">
        <f>SUM(G39:G50)</f>
        <v>0</v>
      </c>
      <c r="H51" s="453">
        <f>SUM(H39:H50)</f>
        <v>0</v>
      </c>
      <c r="I51" s="452">
        <f>SUM(I39:I50)</f>
        <v>0</v>
      </c>
      <c r="J51" s="453">
        <f t="shared" si="1"/>
        <v>0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</row>
    <row r="52" spans="1:55" s="5" customFormat="1" x14ac:dyDescent="0.25"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</row>
    <row r="53" spans="1:55" s="5" customFormat="1" x14ac:dyDescent="0.25"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</row>
    <row r="54" spans="1:55" ht="35.1" customHeight="1" x14ac:dyDescent="0.25">
      <c r="B54" s="720" t="s">
        <v>3004</v>
      </c>
      <c r="C54" s="720"/>
      <c r="D54" s="720"/>
      <c r="E54" s="720"/>
      <c r="F54" s="720"/>
      <c r="G54" s="720"/>
      <c r="H54" s="720"/>
      <c r="I54" s="720"/>
      <c r="J54" s="720"/>
    </row>
    <row r="55" spans="1:55" ht="51" customHeight="1" x14ac:dyDescent="0.25">
      <c r="B55" s="720" t="s">
        <v>3005</v>
      </c>
      <c r="C55" s="720"/>
      <c r="D55" s="720"/>
      <c r="E55" s="720"/>
      <c r="F55" s="720"/>
      <c r="G55" s="720"/>
      <c r="H55" s="720"/>
      <c r="I55" s="720"/>
      <c r="J55" s="720"/>
    </row>
    <row r="56" spans="1:55" ht="53.1" customHeight="1" x14ac:dyDescent="0.25">
      <c r="B56" s="720" t="s">
        <v>3003</v>
      </c>
      <c r="C56" s="720"/>
      <c r="D56" s="720"/>
      <c r="E56" s="720"/>
      <c r="F56" s="720"/>
      <c r="G56" s="720"/>
      <c r="H56" s="720"/>
      <c r="I56" s="720"/>
      <c r="J56" s="720"/>
    </row>
    <row r="58" spans="1:55" s="5" customFormat="1" ht="26.25" customHeight="1" x14ac:dyDescent="0.25">
      <c r="A58" s="212"/>
      <c r="B58" s="213" t="s">
        <v>2398</v>
      </c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7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8"/>
      <c r="AW58" s="218"/>
      <c r="AX58" s="218"/>
      <c r="AY58" s="218"/>
      <c r="AZ58" s="218"/>
      <c r="BA58" s="218"/>
      <c r="BB58" s="218"/>
      <c r="BC58" s="218"/>
    </row>
    <row r="59" spans="1:55" ht="19.5" customHeight="1" x14ac:dyDescent="0.25">
      <c r="A59" s="176"/>
      <c r="B59" s="228" t="s">
        <v>2476</v>
      </c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6"/>
      <c r="P59" s="176"/>
      <c r="Q59" s="425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</row>
    <row r="60" spans="1:55" ht="21.75" customHeight="1" x14ac:dyDescent="0.25">
      <c r="B60" s="215" t="s">
        <v>2928</v>
      </c>
    </row>
    <row r="61" spans="1:55" ht="52.5" customHeight="1" thickBot="1" x14ac:dyDescent="0.3">
      <c r="D61" s="750" t="s">
        <v>706</v>
      </c>
      <c r="E61" s="750" t="s">
        <v>713</v>
      </c>
      <c r="F61" s="79" t="s">
        <v>709</v>
      </c>
      <c r="G61" s="79" t="s">
        <v>710</v>
      </c>
      <c r="H61" s="79" t="s">
        <v>711</v>
      </c>
      <c r="I61" s="79" t="s">
        <v>712</v>
      </c>
    </row>
    <row r="62" spans="1:55" ht="38.25" customHeight="1" thickTop="1" thickBot="1" x14ac:dyDescent="0.35">
      <c r="C62" s="78"/>
      <c r="D62" s="751"/>
      <c r="E62" s="751"/>
      <c r="F62" s="123">
        <f ca="1">SUM(F63:F72)</f>
        <v>0</v>
      </c>
      <c r="G62" s="123">
        <f ca="1">SUM(G63:G72)</f>
        <v>0</v>
      </c>
      <c r="H62" s="123">
        <f ca="1">SUM(H63:H72)</f>
        <v>0</v>
      </c>
      <c r="I62" s="123">
        <f ca="1">SUM(I63:I72)</f>
        <v>0</v>
      </c>
      <c r="J62" s="84" t="s">
        <v>708</v>
      </c>
    </row>
    <row r="63" spans="1:55" ht="23.25" customHeight="1" thickTop="1" thickBot="1" x14ac:dyDescent="0.3">
      <c r="B63" s="744" t="s">
        <v>392</v>
      </c>
      <c r="C63" s="744"/>
      <c r="D63" s="120">
        <f t="shared" ref="D63:D72" ca="1" si="2">SUMIF($C$80:$E$154,B63,$E$80:$E$154)</f>
        <v>0</v>
      </c>
      <c r="E63" s="121">
        <f t="shared" ref="E63:E72" ca="1" si="3">IFERROR((AVERAGEIF($C$80:$E$154,B63,$D$80:$D$154)),0)</f>
        <v>0</v>
      </c>
      <c r="F63" s="120">
        <f ca="1">Suporte!M6*$D63</f>
        <v>0</v>
      </c>
      <c r="G63" s="120">
        <f ca="1">Suporte!N6*$D63</f>
        <v>0</v>
      </c>
      <c r="H63" s="120">
        <f ca="1">Suporte!O6*($D63/500)*($E63/453)</f>
        <v>0</v>
      </c>
      <c r="I63" s="120">
        <f ca="1">Suporte!P6*($D63/500)*($E63/453)</f>
        <v>0</v>
      </c>
      <c r="J63" s="122"/>
    </row>
    <row r="64" spans="1:55" ht="23.25" customHeight="1" thickTop="1" thickBot="1" x14ac:dyDescent="0.3">
      <c r="B64" s="744" t="s">
        <v>707</v>
      </c>
      <c r="C64" s="744" t="s">
        <v>707</v>
      </c>
      <c r="D64" s="120">
        <f t="shared" ca="1" si="2"/>
        <v>0</v>
      </c>
      <c r="E64" s="121">
        <f t="shared" ca="1" si="3"/>
        <v>0</v>
      </c>
      <c r="F64" s="120">
        <f ca="1">Suporte!M7*$D64</f>
        <v>0</v>
      </c>
      <c r="G64" s="120">
        <f ca="1">Suporte!N7*$D64</f>
        <v>0</v>
      </c>
      <c r="H64" s="120">
        <f ca="1">Suporte!O7*($D64/500)*($E64/453)</f>
        <v>0</v>
      </c>
      <c r="I64" s="120">
        <f ca="1">Suporte!P7*($D64/500)*($E64/453)</f>
        <v>0</v>
      </c>
      <c r="J64" s="122"/>
    </row>
    <row r="65" spans="2:48" ht="23.25" customHeight="1" thickTop="1" thickBot="1" x14ac:dyDescent="0.3">
      <c r="B65" s="744" t="s">
        <v>393</v>
      </c>
      <c r="C65" s="744" t="s">
        <v>393</v>
      </c>
      <c r="D65" s="120">
        <f t="shared" ca="1" si="2"/>
        <v>0</v>
      </c>
      <c r="E65" s="121">
        <f t="shared" ca="1" si="3"/>
        <v>0</v>
      </c>
      <c r="F65" s="120">
        <f ca="1">Suporte!M8*$D65</f>
        <v>0</v>
      </c>
      <c r="G65" s="120">
        <f ca="1">Suporte!N8*$D65</f>
        <v>0</v>
      </c>
      <c r="H65" s="120">
        <f ca="1">Suporte!O8*($D65/500)*($E65/453)</f>
        <v>0</v>
      </c>
      <c r="I65" s="120">
        <f ca="1">Suporte!P8*($D65/500)*($E65/453)</f>
        <v>0</v>
      </c>
      <c r="J65" s="122"/>
    </row>
    <row r="66" spans="2:48" ht="23.25" customHeight="1" thickTop="1" thickBot="1" x14ac:dyDescent="0.3">
      <c r="B66" s="744" t="s">
        <v>394</v>
      </c>
      <c r="C66" s="744" t="s">
        <v>394</v>
      </c>
      <c r="D66" s="120">
        <f t="shared" ca="1" si="2"/>
        <v>0</v>
      </c>
      <c r="E66" s="121">
        <f t="shared" ca="1" si="3"/>
        <v>0</v>
      </c>
      <c r="F66" s="120">
        <f ca="1">Suporte!M9*$D66</f>
        <v>0</v>
      </c>
      <c r="G66" s="120">
        <f ca="1">Suporte!N9*$D66</f>
        <v>0</v>
      </c>
      <c r="H66" s="120">
        <f ca="1">Suporte!O9*($D66/500)*($E66/453)</f>
        <v>0</v>
      </c>
      <c r="I66" s="120">
        <f ca="1">Suporte!P9*($D66/500)*($E66/453)</f>
        <v>0</v>
      </c>
      <c r="J66" s="122"/>
    </row>
    <row r="67" spans="2:48" ht="23.25" customHeight="1" thickTop="1" thickBot="1" x14ac:dyDescent="0.3">
      <c r="B67" s="744" t="s">
        <v>395</v>
      </c>
      <c r="C67" s="744" t="s">
        <v>395</v>
      </c>
      <c r="D67" s="120">
        <f t="shared" ca="1" si="2"/>
        <v>0</v>
      </c>
      <c r="E67" s="121">
        <f t="shared" ca="1" si="3"/>
        <v>0</v>
      </c>
      <c r="F67" s="120">
        <f ca="1">Suporte!M10*$D67</f>
        <v>0</v>
      </c>
      <c r="G67" s="120">
        <f ca="1">Suporte!N10*$D67</f>
        <v>0</v>
      </c>
      <c r="H67" s="120">
        <f ca="1">Suporte!O10*($D67/500)*($E67/453)</f>
        <v>0</v>
      </c>
      <c r="I67" s="120">
        <f ca="1">Suporte!P10*($D67/500)*($E67/453)</f>
        <v>0</v>
      </c>
      <c r="J67" s="122"/>
    </row>
    <row r="68" spans="2:48" ht="23.25" customHeight="1" thickTop="1" thickBot="1" x14ac:dyDescent="0.3">
      <c r="B68" s="744" t="s">
        <v>396</v>
      </c>
      <c r="C68" s="744" t="s">
        <v>396</v>
      </c>
      <c r="D68" s="120">
        <f t="shared" ca="1" si="2"/>
        <v>0</v>
      </c>
      <c r="E68" s="121">
        <f t="shared" ca="1" si="3"/>
        <v>0</v>
      </c>
      <c r="F68" s="120">
        <f ca="1">Suporte!M11*$D68</f>
        <v>0</v>
      </c>
      <c r="G68" s="120">
        <f ca="1">Suporte!N11*$D68</f>
        <v>0</v>
      </c>
      <c r="H68" s="120">
        <f ca="1">Suporte!O11*($D68/500)*($E68/453)</f>
        <v>0</v>
      </c>
      <c r="I68" s="120">
        <f ca="1">Suporte!P11*($D68/500)*($E68/453)</f>
        <v>0</v>
      </c>
      <c r="J68" s="122"/>
    </row>
    <row r="69" spans="2:48" ht="23.25" customHeight="1" thickTop="1" thickBot="1" x14ac:dyDescent="0.3">
      <c r="B69" s="744" t="s">
        <v>397</v>
      </c>
      <c r="C69" s="744" t="s">
        <v>397</v>
      </c>
      <c r="D69" s="120">
        <f t="shared" ca="1" si="2"/>
        <v>0</v>
      </c>
      <c r="E69" s="121">
        <f t="shared" ca="1" si="3"/>
        <v>0</v>
      </c>
      <c r="F69" s="120">
        <f ca="1">Suporte!M12*$D69</f>
        <v>0</v>
      </c>
      <c r="G69" s="120">
        <f ca="1">Suporte!N12*$D69</f>
        <v>0</v>
      </c>
      <c r="H69" s="120">
        <f ca="1">Suporte!O12*($D69/500)*($E69/453)</f>
        <v>0</v>
      </c>
      <c r="I69" s="120">
        <f ca="1">Suporte!P12*($D69/500)*($E69/453)</f>
        <v>0</v>
      </c>
      <c r="J69" s="122"/>
    </row>
    <row r="70" spans="2:48" ht="23.25" customHeight="1" thickTop="1" thickBot="1" x14ac:dyDescent="0.3">
      <c r="B70" s="744" t="s">
        <v>403</v>
      </c>
      <c r="C70" s="744" t="s">
        <v>403</v>
      </c>
      <c r="D70" s="120">
        <f t="shared" ca="1" si="2"/>
        <v>0</v>
      </c>
      <c r="E70" s="121">
        <f t="shared" ca="1" si="3"/>
        <v>0</v>
      </c>
      <c r="F70" s="120">
        <f ca="1">Suporte!M13*$D70</f>
        <v>0</v>
      </c>
      <c r="G70" s="120">
        <f ca="1">Suporte!N13*$D70</f>
        <v>0</v>
      </c>
      <c r="H70" s="120">
        <f ca="1">Suporte!O13*($D70/500)*($E70/453)</f>
        <v>0</v>
      </c>
      <c r="I70" s="120">
        <f ca="1">Suporte!P13*($D70/500)*($E70/453)</f>
        <v>0</v>
      </c>
      <c r="J70" s="122"/>
    </row>
    <row r="71" spans="2:48" ht="23.25" customHeight="1" thickTop="1" thickBot="1" x14ac:dyDescent="0.3">
      <c r="B71" s="744" t="s">
        <v>404</v>
      </c>
      <c r="C71" s="744" t="s">
        <v>404</v>
      </c>
      <c r="D71" s="120">
        <f t="shared" ca="1" si="2"/>
        <v>0</v>
      </c>
      <c r="E71" s="121">
        <f t="shared" ca="1" si="3"/>
        <v>0</v>
      </c>
      <c r="F71" s="120">
        <f ca="1">Suporte!M14*$D71</f>
        <v>0</v>
      </c>
      <c r="G71" s="120">
        <f ca="1">Suporte!N14*$D71</f>
        <v>0</v>
      </c>
      <c r="H71" s="120">
        <f ca="1">Suporte!O14*($D71/500)*($E71/453)</f>
        <v>0</v>
      </c>
      <c r="I71" s="120">
        <f ca="1">Suporte!P14*($D71/500)*($E71/453)</f>
        <v>0</v>
      </c>
      <c r="J71" s="122"/>
    </row>
    <row r="72" spans="2:48" ht="23.25" customHeight="1" thickTop="1" thickBot="1" x14ac:dyDescent="0.3">
      <c r="B72" s="744" t="s">
        <v>398</v>
      </c>
      <c r="C72" s="744" t="s">
        <v>398</v>
      </c>
      <c r="D72" s="120">
        <f t="shared" ca="1" si="2"/>
        <v>0</v>
      </c>
      <c r="E72" s="121">
        <f t="shared" ca="1" si="3"/>
        <v>0</v>
      </c>
      <c r="F72" s="120">
        <f ca="1">Suporte!M15*$D72</f>
        <v>0</v>
      </c>
      <c r="G72" s="120">
        <f ca="1">Suporte!N15*$D72</f>
        <v>0</v>
      </c>
      <c r="H72" s="120">
        <f ca="1">Suporte!O15*($D72/500)*($E72/453)</f>
        <v>0</v>
      </c>
      <c r="I72" s="120">
        <f ca="1">Suporte!P15*($D72/500)*($E72/453)</f>
        <v>0</v>
      </c>
      <c r="J72" s="122"/>
    </row>
    <row r="73" spans="2:48" ht="15.75" thickTop="1" x14ac:dyDescent="0.25"/>
    <row r="75" spans="2:48" x14ac:dyDescent="0.25">
      <c r="B75" s="228" t="s">
        <v>2476</v>
      </c>
    </row>
    <row r="76" spans="2:48" ht="15.75" x14ac:dyDescent="0.25">
      <c r="B76" s="215" t="s">
        <v>2929</v>
      </c>
      <c r="C76" s="176"/>
      <c r="E76" s="216"/>
      <c r="F76" s="219"/>
      <c r="G76" s="83">
        <f>DATE(M1-3,12,31)</f>
        <v>43465</v>
      </c>
      <c r="H76" s="83">
        <f>DATE(M1-1,12,31)</f>
        <v>44196</v>
      </c>
      <c r="I76" s="220"/>
      <c r="J76" s="220"/>
      <c r="K76" s="220"/>
      <c r="L76" s="83">
        <f>DATE(YEAR($H$76)+1,MONTH($H$76),DAY($H$76))</f>
        <v>44561</v>
      </c>
      <c r="M76" s="221"/>
      <c r="N76" s="221"/>
      <c r="O76" s="221"/>
      <c r="P76" s="221"/>
      <c r="Q76" s="220"/>
      <c r="R76" s="220"/>
      <c r="S76" s="220"/>
      <c r="T76" s="220"/>
    </row>
    <row r="77" spans="2:48" x14ac:dyDescent="0.25">
      <c r="C77" s="735" t="s">
        <v>720</v>
      </c>
      <c r="D77" s="735"/>
      <c r="E77" s="736"/>
      <c r="F77" s="752" t="s">
        <v>294</v>
      </c>
      <c r="G77" s="753"/>
      <c r="H77" s="753"/>
      <c r="I77" s="753"/>
      <c r="J77" s="753"/>
      <c r="K77" s="754"/>
      <c r="L77" s="752" t="s">
        <v>295</v>
      </c>
      <c r="M77" s="753"/>
      <c r="N77" s="753"/>
      <c r="O77" s="753"/>
      <c r="P77" s="753"/>
      <c r="Q77" s="754"/>
      <c r="R77" s="752" t="s">
        <v>296</v>
      </c>
      <c r="S77" s="753"/>
      <c r="T77" s="753"/>
      <c r="U77" s="753"/>
      <c r="V77" s="753"/>
      <c r="W77" s="754"/>
      <c r="X77" s="752" t="s">
        <v>297</v>
      </c>
      <c r="Y77" s="753"/>
      <c r="Z77" s="753"/>
      <c r="AA77" s="753"/>
      <c r="AB77" s="753"/>
      <c r="AC77" s="753"/>
      <c r="AD77" s="752" t="s">
        <v>298</v>
      </c>
      <c r="AE77" s="753"/>
      <c r="AF77" s="753"/>
      <c r="AG77" s="753"/>
      <c r="AH77" s="753"/>
      <c r="AI77" s="754"/>
      <c r="AJ77" s="752" t="s">
        <v>699</v>
      </c>
      <c r="AK77" s="753"/>
      <c r="AL77" s="753"/>
      <c r="AM77" s="753"/>
      <c r="AN77" s="753"/>
      <c r="AO77" s="754"/>
      <c r="AP77" s="752" t="s">
        <v>700</v>
      </c>
      <c r="AQ77" s="753"/>
      <c r="AR77" s="753"/>
      <c r="AS77" s="753"/>
      <c r="AT77" s="753"/>
      <c r="AU77" s="754"/>
    </row>
    <row r="78" spans="2:48" x14ac:dyDescent="0.25">
      <c r="C78" s="737"/>
      <c r="D78" s="737"/>
      <c r="E78" s="738"/>
      <c r="F78" s="755"/>
      <c r="G78" s="756"/>
      <c r="H78" s="756"/>
      <c r="I78" s="756"/>
      <c r="J78" s="756"/>
      <c r="K78" s="757"/>
      <c r="L78" s="755"/>
      <c r="M78" s="756"/>
      <c r="N78" s="756"/>
      <c r="O78" s="756"/>
      <c r="P78" s="756"/>
      <c r="Q78" s="757"/>
      <c r="R78" s="755"/>
      <c r="S78" s="756"/>
      <c r="T78" s="756"/>
      <c r="U78" s="756"/>
      <c r="V78" s="756"/>
      <c r="W78" s="757"/>
      <c r="X78" s="755"/>
      <c r="Y78" s="756"/>
      <c r="Z78" s="756"/>
      <c r="AA78" s="756"/>
      <c r="AB78" s="756"/>
      <c r="AC78" s="756"/>
      <c r="AD78" s="755"/>
      <c r="AE78" s="756"/>
      <c r="AF78" s="756"/>
      <c r="AG78" s="756"/>
      <c r="AH78" s="756"/>
      <c r="AI78" s="757"/>
      <c r="AJ78" s="755"/>
      <c r="AK78" s="756"/>
      <c r="AL78" s="756"/>
      <c r="AM78" s="756"/>
      <c r="AN78" s="756"/>
      <c r="AO78" s="757"/>
      <c r="AP78" s="755"/>
      <c r="AQ78" s="756"/>
      <c r="AR78" s="756"/>
      <c r="AS78" s="756"/>
      <c r="AT78" s="756"/>
      <c r="AU78" s="757"/>
    </row>
    <row r="79" spans="2:48" ht="63" customHeight="1" x14ac:dyDescent="0.25">
      <c r="B79" s="223" t="s">
        <v>299</v>
      </c>
      <c r="C79" s="224" t="s">
        <v>399</v>
      </c>
      <c r="D79" s="224" t="s">
        <v>714</v>
      </c>
      <c r="E79" s="224" t="s">
        <v>701</v>
      </c>
      <c r="F79" s="224" t="s">
        <v>702</v>
      </c>
      <c r="G79" s="225" t="s">
        <v>300</v>
      </c>
      <c r="H79" s="226" t="s">
        <v>703</v>
      </c>
      <c r="I79" s="226" t="s">
        <v>301</v>
      </c>
      <c r="J79" s="226" t="s">
        <v>704</v>
      </c>
      <c r="K79" s="226" t="s">
        <v>705</v>
      </c>
      <c r="L79" s="224" t="s">
        <v>702</v>
      </c>
      <c r="M79" s="225" t="s">
        <v>300</v>
      </c>
      <c r="N79" s="226" t="s">
        <v>703</v>
      </c>
      <c r="O79" s="226" t="s">
        <v>301</v>
      </c>
      <c r="P79" s="226" t="s">
        <v>704</v>
      </c>
      <c r="Q79" s="226" t="s">
        <v>705</v>
      </c>
      <c r="R79" s="224" t="s">
        <v>702</v>
      </c>
      <c r="S79" s="225" t="s">
        <v>300</v>
      </c>
      <c r="T79" s="226" t="s">
        <v>703</v>
      </c>
      <c r="U79" s="226" t="s">
        <v>301</v>
      </c>
      <c r="V79" s="226" t="s">
        <v>704</v>
      </c>
      <c r="W79" s="226" t="s">
        <v>705</v>
      </c>
      <c r="X79" s="224" t="s">
        <v>702</v>
      </c>
      <c r="Y79" s="225" t="s">
        <v>300</v>
      </c>
      <c r="Z79" s="226" t="s">
        <v>703</v>
      </c>
      <c r="AA79" s="226" t="s">
        <v>301</v>
      </c>
      <c r="AB79" s="226" t="s">
        <v>704</v>
      </c>
      <c r="AC79" s="227" t="s">
        <v>705</v>
      </c>
      <c r="AD79" s="224" t="s">
        <v>702</v>
      </c>
      <c r="AE79" s="225" t="s">
        <v>300</v>
      </c>
      <c r="AF79" s="226" t="s">
        <v>703</v>
      </c>
      <c r="AG79" s="226" t="s">
        <v>301</v>
      </c>
      <c r="AH79" s="226" t="s">
        <v>704</v>
      </c>
      <c r="AI79" s="226" t="s">
        <v>705</v>
      </c>
      <c r="AJ79" s="224" t="s">
        <v>702</v>
      </c>
      <c r="AK79" s="225" t="s">
        <v>300</v>
      </c>
      <c r="AL79" s="226" t="s">
        <v>703</v>
      </c>
      <c r="AM79" s="226" t="s">
        <v>301</v>
      </c>
      <c r="AN79" s="226" t="s">
        <v>704</v>
      </c>
      <c r="AO79" s="226" t="s">
        <v>705</v>
      </c>
      <c r="AP79" s="224" t="s">
        <v>702</v>
      </c>
      <c r="AQ79" s="225" t="s">
        <v>300</v>
      </c>
      <c r="AR79" s="226" t="s">
        <v>703</v>
      </c>
      <c r="AS79" s="226" t="s">
        <v>301</v>
      </c>
      <c r="AT79" s="226" t="s">
        <v>704</v>
      </c>
      <c r="AU79" s="227" t="s">
        <v>705</v>
      </c>
      <c r="AV79" s="222"/>
    </row>
    <row r="80" spans="2:48" ht="21" customHeight="1" x14ac:dyDescent="0.25">
      <c r="B80" s="73" t="s">
        <v>302</v>
      </c>
      <c r="C80" s="124" t="s">
        <v>399</v>
      </c>
      <c r="D80" s="111">
        <f t="shared" ref="D80:D143" si="4">IFERROR((AVERAGE(K80,Q80,W80,AC80,AI80,AO80,AU80)),0)</f>
        <v>0</v>
      </c>
      <c r="E80" s="112">
        <f>(I80*F80+O80*L80+U80*R80+X80*AA80+AD80*AG80+AJ80*AM80+AP80*AS80)/(_xlfn.DAYS($L$76,$H$76))</f>
        <v>0</v>
      </c>
      <c r="F80" s="74"/>
      <c r="G80" s="75"/>
      <c r="H80" s="75"/>
      <c r="I80" s="113">
        <f>_xlfn.DAYS(H80,G80)-IF(_xlfn.DAYS($H$76,G80)&gt;0,_xlfn.DAYS($H$76,G80),0)-IF(_xlfn.DAYS(H80,$L$76)&gt;0,_xlfn.DAYS(H80,$L$76),0)</f>
        <v>-44196</v>
      </c>
      <c r="J80" s="76"/>
      <c r="K80" s="77"/>
      <c r="L80" s="74"/>
      <c r="M80" s="75"/>
      <c r="N80" s="75"/>
      <c r="O80" s="113">
        <f>_xlfn.DAYS(N80,M80)-IF(_xlfn.DAYS($H$76,M80)&gt;0,_xlfn.DAYS($H$76,M80),0)-IF(_xlfn.DAYS(N80,$L$76)&gt;0,_xlfn.DAYS(N80,$L$76),0)</f>
        <v>-44196</v>
      </c>
      <c r="P80" s="76"/>
      <c r="Q80" s="77"/>
      <c r="R80" s="74"/>
      <c r="S80" s="75"/>
      <c r="T80" s="75"/>
      <c r="U80" s="113">
        <f>_xlfn.DAYS(T80,S80)-IF(_xlfn.DAYS($H$76,S80)&gt;0,_xlfn.DAYS($H$76,S80),0)-IF(_xlfn.DAYS(T80,$L$76)&gt;0,_xlfn.DAYS(T80,$L$76),0)</f>
        <v>-44196</v>
      </c>
      <c r="V80" s="76"/>
      <c r="W80" s="77"/>
      <c r="X80" s="74"/>
      <c r="Y80" s="75"/>
      <c r="Z80" s="75"/>
      <c r="AA80" s="113">
        <f>_xlfn.DAYS(Z80,Y80)-IF(_xlfn.DAYS($H$76,Y80)&gt;0,_xlfn.DAYS($H$76,Y80),0)-IF(_xlfn.DAYS(Z80,$L$76)&gt;0,_xlfn.DAYS(Z80,$L$76),0)</f>
        <v>-44196</v>
      </c>
      <c r="AB80" s="76"/>
      <c r="AC80" s="77"/>
      <c r="AD80" s="74"/>
      <c r="AE80" s="75"/>
      <c r="AF80" s="75"/>
      <c r="AG80" s="113">
        <f>_xlfn.DAYS(AF80,AE80)-IF(_xlfn.DAYS($H$76,AE80)&gt;0,_xlfn.DAYS($H$76,AE80),0)-IF(_xlfn.DAYS(AF80,$L$76)&gt;0,_xlfn.DAYS(AF80,$L$76),0)</f>
        <v>-44196</v>
      </c>
      <c r="AH80" s="76"/>
      <c r="AI80" s="77"/>
      <c r="AJ80" s="74"/>
      <c r="AK80" s="75"/>
      <c r="AL80" s="75"/>
      <c r="AM80" s="113">
        <f>_xlfn.DAYS(AL80,AK80)-IF(_xlfn.DAYS($H$76,AK80)&gt;0,_xlfn.DAYS($H$76,AK80),0)-IF(_xlfn.DAYS(AL80,$L$76)&gt;0,_xlfn.DAYS(AL80,$L$76),0)</f>
        <v>-44196</v>
      </c>
      <c r="AN80" s="76"/>
      <c r="AO80" s="77"/>
      <c r="AP80" s="74"/>
      <c r="AQ80" s="75"/>
      <c r="AR80" s="75"/>
      <c r="AS80" s="113">
        <f>_xlfn.DAYS(AR80,AQ80)-IF(_xlfn.DAYS($H$76,AQ80)&gt;0,_xlfn.DAYS($H$76,AQ80),0)-IF(_xlfn.DAYS(AR80,$L$76)&gt;0,_xlfn.DAYS(AR80,$L$76),0)</f>
        <v>-44196</v>
      </c>
      <c r="AT80" s="76"/>
      <c r="AU80" s="77"/>
      <c r="AV80" s="222"/>
    </row>
    <row r="81" spans="2:48" ht="21" customHeight="1" x14ac:dyDescent="0.25">
      <c r="B81" s="70" t="s">
        <v>303</v>
      </c>
      <c r="C81" s="124" t="s">
        <v>399</v>
      </c>
      <c r="D81" s="111">
        <f t="shared" si="4"/>
        <v>0</v>
      </c>
      <c r="E81" s="112">
        <f t="shared" ref="E81:E144" si="5">(I81*F81+O81*L81+U81*R81+X81*AA81+AD81*AG81+AJ81*AM81+AP81*AS81)/(_xlfn.DAYS($L$76,$H$76))</f>
        <v>0</v>
      </c>
      <c r="F81" s="71"/>
      <c r="G81" s="69"/>
      <c r="H81" s="69"/>
      <c r="I81" s="113">
        <f t="shared" ref="I81:I144" si="6">_xlfn.DAYS(H81,G81)-IF(_xlfn.DAYS($H$76,G81)&gt;0,_xlfn.DAYS($H$76,G81),0)-IF(_xlfn.DAYS(H81,$L$76)&gt;0,_xlfn.DAYS(H81,$L$76),0)</f>
        <v>-44196</v>
      </c>
      <c r="J81" s="72"/>
      <c r="K81" s="68"/>
      <c r="L81" s="71"/>
      <c r="M81" s="69"/>
      <c r="N81" s="69"/>
      <c r="O81" s="113">
        <f t="shared" ref="O81:O144" si="7">_xlfn.DAYS(N81,M81)-IF(_xlfn.DAYS($H$76,M81)&gt;0,_xlfn.DAYS($H$76,M81),0)-IF(_xlfn.DAYS(N81,$L$76)&gt;0,_xlfn.DAYS(N81,$L$76),0)</f>
        <v>-44196</v>
      </c>
      <c r="P81" s="72"/>
      <c r="Q81" s="68"/>
      <c r="R81" s="71"/>
      <c r="S81" s="69"/>
      <c r="T81" s="69"/>
      <c r="U81" s="113">
        <f t="shared" ref="U81:U144" si="8">_xlfn.DAYS(T81,S81)-IF(_xlfn.DAYS($H$76,S81)&gt;0,_xlfn.DAYS($H$76,S81),0)-IF(_xlfn.DAYS(T81,$L$76)&gt;0,_xlfn.DAYS(T81,$L$76),0)</f>
        <v>-44196</v>
      </c>
      <c r="V81" s="72"/>
      <c r="W81" s="68"/>
      <c r="X81" s="71"/>
      <c r="Y81" s="69"/>
      <c r="Z81" s="69"/>
      <c r="AA81" s="113">
        <f t="shared" ref="AA81:AA144" si="9">_xlfn.DAYS(Z81,Y81)-IF(_xlfn.DAYS($H$76,Y81)&gt;0,_xlfn.DAYS($H$76,Y81),0)-IF(_xlfn.DAYS(Z81,$L$76)&gt;0,_xlfn.DAYS(Z81,$L$76),0)</f>
        <v>-44196</v>
      </c>
      <c r="AB81" s="72"/>
      <c r="AC81" s="68"/>
      <c r="AD81" s="71"/>
      <c r="AE81" s="69"/>
      <c r="AF81" s="69"/>
      <c r="AG81" s="113">
        <f t="shared" ref="AG81:AG144" si="10">_xlfn.DAYS(AF81,AE81)-IF(_xlfn.DAYS($H$76,AE81)&gt;0,_xlfn.DAYS($H$76,AE81),0)-IF(_xlfn.DAYS(AF81,$L$76)&gt;0,_xlfn.DAYS(AF81,$L$76),0)</f>
        <v>-44196</v>
      </c>
      <c r="AH81" s="72"/>
      <c r="AI81" s="68"/>
      <c r="AJ81" s="71"/>
      <c r="AK81" s="69"/>
      <c r="AL81" s="69"/>
      <c r="AM81" s="113">
        <f t="shared" ref="AM81:AM144" si="11">_xlfn.DAYS(AL81,AK81)-IF(_xlfn.DAYS($H$76,AK81)&gt;0,_xlfn.DAYS($H$76,AK81),0)-IF(_xlfn.DAYS(AL81,$L$76)&gt;0,_xlfn.DAYS(AL81,$L$76),0)</f>
        <v>-44196</v>
      </c>
      <c r="AN81" s="72"/>
      <c r="AO81" s="68"/>
      <c r="AP81" s="71"/>
      <c r="AQ81" s="69"/>
      <c r="AR81" s="69"/>
      <c r="AS81" s="113">
        <f t="shared" ref="AS81:AS144" si="12">_xlfn.DAYS(AR81,AQ81)-IF(_xlfn.DAYS($H$76,AQ81)&gt;0,_xlfn.DAYS($H$76,AQ81),0)-IF(_xlfn.DAYS(AR81,$L$76)&gt;0,_xlfn.DAYS(AR81,$L$76),0)</f>
        <v>-44196</v>
      </c>
      <c r="AT81" s="72"/>
      <c r="AU81" s="68"/>
      <c r="AV81" s="222"/>
    </row>
    <row r="82" spans="2:48" ht="21" customHeight="1" x14ac:dyDescent="0.25">
      <c r="B82" s="73" t="s">
        <v>304</v>
      </c>
      <c r="C82" s="124" t="s">
        <v>399</v>
      </c>
      <c r="D82" s="111">
        <f t="shared" si="4"/>
        <v>0</v>
      </c>
      <c r="E82" s="112">
        <f t="shared" si="5"/>
        <v>0</v>
      </c>
      <c r="F82" s="74"/>
      <c r="G82" s="75"/>
      <c r="H82" s="75"/>
      <c r="I82" s="113">
        <f t="shared" si="6"/>
        <v>-44196</v>
      </c>
      <c r="J82" s="76"/>
      <c r="K82" s="77"/>
      <c r="L82" s="74"/>
      <c r="M82" s="75"/>
      <c r="N82" s="75"/>
      <c r="O82" s="113">
        <f t="shared" si="7"/>
        <v>-44196</v>
      </c>
      <c r="P82" s="76"/>
      <c r="Q82" s="77"/>
      <c r="R82" s="74"/>
      <c r="S82" s="75"/>
      <c r="T82" s="75"/>
      <c r="U82" s="113">
        <f t="shared" si="8"/>
        <v>-44196</v>
      </c>
      <c r="V82" s="76"/>
      <c r="W82" s="77"/>
      <c r="X82" s="74"/>
      <c r="Y82" s="75"/>
      <c r="Z82" s="75"/>
      <c r="AA82" s="113">
        <f t="shared" si="9"/>
        <v>-44196</v>
      </c>
      <c r="AB82" s="76"/>
      <c r="AC82" s="77"/>
      <c r="AD82" s="74"/>
      <c r="AE82" s="75"/>
      <c r="AF82" s="75"/>
      <c r="AG82" s="113">
        <f t="shared" si="10"/>
        <v>-44196</v>
      </c>
      <c r="AH82" s="76"/>
      <c r="AI82" s="77"/>
      <c r="AJ82" s="74"/>
      <c r="AK82" s="75"/>
      <c r="AL82" s="75"/>
      <c r="AM82" s="113">
        <f t="shared" si="11"/>
        <v>-44196</v>
      </c>
      <c r="AN82" s="76"/>
      <c r="AO82" s="77"/>
      <c r="AP82" s="74"/>
      <c r="AQ82" s="75"/>
      <c r="AR82" s="75"/>
      <c r="AS82" s="113">
        <f t="shared" si="12"/>
        <v>-44196</v>
      </c>
      <c r="AT82" s="76"/>
      <c r="AU82" s="77"/>
      <c r="AV82" s="222"/>
    </row>
    <row r="83" spans="2:48" ht="21" customHeight="1" x14ac:dyDescent="0.25">
      <c r="B83" s="70" t="s">
        <v>305</v>
      </c>
      <c r="C83" s="124" t="s">
        <v>399</v>
      </c>
      <c r="D83" s="111">
        <f t="shared" si="4"/>
        <v>0</v>
      </c>
      <c r="E83" s="112">
        <f t="shared" si="5"/>
        <v>0</v>
      </c>
      <c r="F83" s="71"/>
      <c r="G83" s="69"/>
      <c r="H83" s="69"/>
      <c r="I83" s="113">
        <f t="shared" si="6"/>
        <v>-44196</v>
      </c>
      <c r="J83" s="72"/>
      <c r="K83" s="68"/>
      <c r="L83" s="71"/>
      <c r="M83" s="69"/>
      <c r="N83" s="69"/>
      <c r="O83" s="113">
        <f t="shared" si="7"/>
        <v>-44196</v>
      </c>
      <c r="P83" s="72"/>
      <c r="Q83" s="68"/>
      <c r="R83" s="71"/>
      <c r="S83" s="69"/>
      <c r="T83" s="69"/>
      <c r="U83" s="113">
        <f t="shared" si="8"/>
        <v>-44196</v>
      </c>
      <c r="V83" s="72"/>
      <c r="W83" s="68"/>
      <c r="X83" s="71"/>
      <c r="Y83" s="69"/>
      <c r="Z83" s="69"/>
      <c r="AA83" s="113">
        <f t="shared" si="9"/>
        <v>-44196</v>
      </c>
      <c r="AB83" s="72"/>
      <c r="AC83" s="68"/>
      <c r="AD83" s="71"/>
      <c r="AE83" s="69"/>
      <c r="AF83" s="69"/>
      <c r="AG83" s="113">
        <f t="shared" si="10"/>
        <v>-44196</v>
      </c>
      <c r="AH83" s="72"/>
      <c r="AI83" s="68"/>
      <c r="AJ83" s="71"/>
      <c r="AK83" s="69"/>
      <c r="AL83" s="69"/>
      <c r="AM83" s="113">
        <f t="shared" si="11"/>
        <v>-44196</v>
      </c>
      <c r="AN83" s="72"/>
      <c r="AO83" s="68"/>
      <c r="AP83" s="71"/>
      <c r="AQ83" s="69"/>
      <c r="AR83" s="69"/>
      <c r="AS83" s="113">
        <f t="shared" si="12"/>
        <v>-44196</v>
      </c>
      <c r="AT83" s="72"/>
      <c r="AU83" s="68"/>
      <c r="AV83" s="222"/>
    </row>
    <row r="84" spans="2:48" ht="21" customHeight="1" x14ac:dyDescent="0.25">
      <c r="B84" s="73" t="s">
        <v>306</v>
      </c>
      <c r="C84" s="124" t="s">
        <v>399</v>
      </c>
      <c r="D84" s="111">
        <f t="shared" si="4"/>
        <v>0</v>
      </c>
      <c r="E84" s="112">
        <f t="shared" si="5"/>
        <v>0</v>
      </c>
      <c r="F84" s="74"/>
      <c r="G84" s="75"/>
      <c r="H84" s="75"/>
      <c r="I84" s="113">
        <f t="shared" si="6"/>
        <v>-44196</v>
      </c>
      <c r="J84" s="76"/>
      <c r="K84" s="77"/>
      <c r="L84" s="74"/>
      <c r="M84" s="75"/>
      <c r="N84" s="75"/>
      <c r="O84" s="113">
        <f t="shared" si="7"/>
        <v>-44196</v>
      </c>
      <c r="P84" s="76"/>
      <c r="Q84" s="77"/>
      <c r="R84" s="74"/>
      <c r="S84" s="75"/>
      <c r="T84" s="75"/>
      <c r="U84" s="113">
        <f t="shared" si="8"/>
        <v>-44196</v>
      </c>
      <c r="V84" s="76"/>
      <c r="W84" s="77"/>
      <c r="X84" s="74"/>
      <c r="Y84" s="75"/>
      <c r="Z84" s="75"/>
      <c r="AA84" s="113">
        <f t="shared" si="9"/>
        <v>-44196</v>
      </c>
      <c r="AB84" s="76"/>
      <c r="AC84" s="77"/>
      <c r="AD84" s="74"/>
      <c r="AE84" s="75"/>
      <c r="AF84" s="75"/>
      <c r="AG84" s="113">
        <f t="shared" si="10"/>
        <v>-44196</v>
      </c>
      <c r="AH84" s="76"/>
      <c r="AI84" s="77"/>
      <c r="AJ84" s="74"/>
      <c r="AK84" s="75"/>
      <c r="AL84" s="75"/>
      <c r="AM84" s="113">
        <f t="shared" si="11"/>
        <v>-44196</v>
      </c>
      <c r="AN84" s="76"/>
      <c r="AO84" s="77"/>
      <c r="AP84" s="74"/>
      <c r="AQ84" s="75"/>
      <c r="AR84" s="75"/>
      <c r="AS84" s="113">
        <f t="shared" si="12"/>
        <v>-44196</v>
      </c>
      <c r="AT84" s="76"/>
      <c r="AU84" s="77"/>
      <c r="AV84" s="222"/>
    </row>
    <row r="85" spans="2:48" ht="21" customHeight="1" x14ac:dyDescent="0.25">
      <c r="B85" s="70" t="s">
        <v>307</v>
      </c>
      <c r="C85" s="124" t="s">
        <v>399</v>
      </c>
      <c r="D85" s="111">
        <f t="shared" si="4"/>
        <v>0</v>
      </c>
      <c r="E85" s="112">
        <f t="shared" si="5"/>
        <v>0</v>
      </c>
      <c r="F85" s="71"/>
      <c r="G85" s="69"/>
      <c r="H85" s="69"/>
      <c r="I85" s="113">
        <f t="shared" si="6"/>
        <v>-44196</v>
      </c>
      <c r="J85" s="72"/>
      <c r="K85" s="68"/>
      <c r="L85" s="71"/>
      <c r="M85" s="69"/>
      <c r="N85" s="69"/>
      <c r="O85" s="113">
        <f t="shared" si="7"/>
        <v>-44196</v>
      </c>
      <c r="P85" s="72"/>
      <c r="Q85" s="68"/>
      <c r="R85" s="71"/>
      <c r="S85" s="69"/>
      <c r="T85" s="69"/>
      <c r="U85" s="113">
        <f t="shared" si="8"/>
        <v>-44196</v>
      </c>
      <c r="V85" s="72"/>
      <c r="W85" s="68"/>
      <c r="X85" s="71"/>
      <c r="Y85" s="69"/>
      <c r="Z85" s="69"/>
      <c r="AA85" s="113">
        <f t="shared" si="9"/>
        <v>-44196</v>
      </c>
      <c r="AB85" s="72"/>
      <c r="AC85" s="68"/>
      <c r="AD85" s="71"/>
      <c r="AE85" s="69"/>
      <c r="AF85" s="69"/>
      <c r="AG85" s="113">
        <f t="shared" si="10"/>
        <v>-44196</v>
      </c>
      <c r="AH85" s="72"/>
      <c r="AI85" s="68"/>
      <c r="AJ85" s="71"/>
      <c r="AK85" s="69"/>
      <c r="AL85" s="69"/>
      <c r="AM85" s="113">
        <f t="shared" si="11"/>
        <v>-44196</v>
      </c>
      <c r="AN85" s="72"/>
      <c r="AO85" s="68"/>
      <c r="AP85" s="71"/>
      <c r="AQ85" s="69"/>
      <c r="AR85" s="69"/>
      <c r="AS85" s="113">
        <f t="shared" si="12"/>
        <v>-44196</v>
      </c>
      <c r="AT85" s="72"/>
      <c r="AU85" s="68"/>
      <c r="AV85" s="222"/>
    </row>
    <row r="86" spans="2:48" ht="21" customHeight="1" x14ac:dyDescent="0.25">
      <c r="B86" s="73" t="s">
        <v>308</v>
      </c>
      <c r="C86" s="124" t="s">
        <v>399</v>
      </c>
      <c r="D86" s="111">
        <f t="shared" si="4"/>
        <v>0</v>
      </c>
      <c r="E86" s="112">
        <f t="shared" si="5"/>
        <v>0</v>
      </c>
      <c r="F86" s="74"/>
      <c r="G86" s="75"/>
      <c r="H86" s="75"/>
      <c r="I86" s="113">
        <f t="shared" si="6"/>
        <v>-44196</v>
      </c>
      <c r="J86" s="76"/>
      <c r="K86" s="77"/>
      <c r="L86" s="74"/>
      <c r="M86" s="75"/>
      <c r="N86" s="75"/>
      <c r="O86" s="113">
        <f t="shared" si="7"/>
        <v>-44196</v>
      </c>
      <c r="P86" s="76"/>
      <c r="Q86" s="77"/>
      <c r="R86" s="74"/>
      <c r="S86" s="75"/>
      <c r="T86" s="75"/>
      <c r="U86" s="113">
        <f t="shared" si="8"/>
        <v>-44196</v>
      </c>
      <c r="V86" s="76"/>
      <c r="W86" s="77"/>
      <c r="X86" s="74"/>
      <c r="Y86" s="75"/>
      <c r="Z86" s="75"/>
      <c r="AA86" s="113">
        <f t="shared" si="9"/>
        <v>-44196</v>
      </c>
      <c r="AB86" s="76"/>
      <c r="AC86" s="77"/>
      <c r="AD86" s="74"/>
      <c r="AE86" s="75"/>
      <c r="AF86" s="75"/>
      <c r="AG86" s="113">
        <f t="shared" si="10"/>
        <v>-44196</v>
      </c>
      <c r="AH86" s="76"/>
      <c r="AI86" s="77"/>
      <c r="AJ86" s="74"/>
      <c r="AK86" s="75"/>
      <c r="AL86" s="75"/>
      <c r="AM86" s="113">
        <f t="shared" si="11"/>
        <v>-44196</v>
      </c>
      <c r="AN86" s="76"/>
      <c r="AO86" s="77"/>
      <c r="AP86" s="74"/>
      <c r="AQ86" s="75"/>
      <c r="AR86" s="75"/>
      <c r="AS86" s="113">
        <f t="shared" si="12"/>
        <v>-44196</v>
      </c>
      <c r="AT86" s="76"/>
      <c r="AU86" s="77"/>
      <c r="AV86" s="222"/>
    </row>
    <row r="87" spans="2:48" ht="21" customHeight="1" x14ac:dyDescent="0.25">
      <c r="B87" s="70" t="s">
        <v>309</v>
      </c>
      <c r="C87" s="124" t="s">
        <v>399</v>
      </c>
      <c r="D87" s="111">
        <f t="shared" si="4"/>
        <v>0</v>
      </c>
      <c r="E87" s="112">
        <f t="shared" si="5"/>
        <v>0</v>
      </c>
      <c r="F87" s="71"/>
      <c r="G87" s="69"/>
      <c r="H87" s="69"/>
      <c r="I87" s="113">
        <f t="shared" si="6"/>
        <v>-44196</v>
      </c>
      <c r="J87" s="72"/>
      <c r="K87" s="68"/>
      <c r="L87" s="71"/>
      <c r="M87" s="69"/>
      <c r="N87" s="69"/>
      <c r="O87" s="113">
        <f t="shared" si="7"/>
        <v>-44196</v>
      </c>
      <c r="P87" s="72"/>
      <c r="Q87" s="68"/>
      <c r="R87" s="71"/>
      <c r="S87" s="69"/>
      <c r="T87" s="69"/>
      <c r="U87" s="113">
        <f t="shared" si="8"/>
        <v>-44196</v>
      </c>
      <c r="V87" s="72"/>
      <c r="W87" s="68"/>
      <c r="X87" s="71"/>
      <c r="Y87" s="69"/>
      <c r="Z87" s="69"/>
      <c r="AA87" s="113">
        <f t="shared" si="9"/>
        <v>-44196</v>
      </c>
      <c r="AB87" s="72"/>
      <c r="AC87" s="68"/>
      <c r="AD87" s="71"/>
      <c r="AE87" s="69"/>
      <c r="AF87" s="69"/>
      <c r="AG87" s="113">
        <f t="shared" si="10"/>
        <v>-44196</v>
      </c>
      <c r="AH87" s="72"/>
      <c r="AI87" s="68"/>
      <c r="AJ87" s="71"/>
      <c r="AK87" s="69"/>
      <c r="AL87" s="69"/>
      <c r="AM87" s="113">
        <f t="shared" si="11"/>
        <v>-44196</v>
      </c>
      <c r="AN87" s="72"/>
      <c r="AO87" s="68"/>
      <c r="AP87" s="71"/>
      <c r="AQ87" s="69"/>
      <c r="AR87" s="69"/>
      <c r="AS87" s="113">
        <f t="shared" si="12"/>
        <v>-44196</v>
      </c>
      <c r="AT87" s="72"/>
      <c r="AU87" s="68"/>
      <c r="AV87" s="222"/>
    </row>
    <row r="88" spans="2:48" ht="21" customHeight="1" x14ac:dyDescent="0.25">
      <c r="B88" s="73" t="s">
        <v>310</v>
      </c>
      <c r="C88" s="124" t="s">
        <v>399</v>
      </c>
      <c r="D88" s="111">
        <f t="shared" si="4"/>
        <v>0</v>
      </c>
      <c r="E88" s="112">
        <f t="shared" si="5"/>
        <v>0</v>
      </c>
      <c r="F88" s="74"/>
      <c r="G88" s="75"/>
      <c r="H88" s="75"/>
      <c r="I88" s="113">
        <f t="shared" si="6"/>
        <v>-44196</v>
      </c>
      <c r="J88" s="76"/>
      <c r="K88" s="77"/>
      <c r="L88" s="74"/>
      <c r="M88" s="75"/>
      <c r="N88" s="75"/>
      <c r="O88" s="113">
        <f t="shared" si="7"/>
        <v>-44196</v>
      </c>
      <c r="P88" s="76"/>
      <c r="Q88" s="77"/>
      <c r="R88" s="74"/>
      <c r="S88" s="75"/>
      <c r="T88" s="75"/>
      <c r="U88" s="113">
        <f t="shared" si="8"/>
        <v>-44196</v>
      </c>
      <c r="V88" s="76"/>
      <c r="W88" s="77"/>
      <c r="X88" s="74"/>
      <c r="Y88" s="75"/>
      <c r="Z88" s="75"/>
      <c r="AA88" s="113">
        <f t="shared" si="9"/>
        <v>-44196</v>
      </c>
      <c r="AB88" s="76"/>
      <c r="AC88" s="77"/>
      <c r="AD88" s="74"/>
      <c r="AE88" s="75"/>
      <c r="AF88" s="75"/>
      <c r="AG88" s="113">
        <f t="shared" si="10"/>
        <v>-44196</v>
      </c>
      <c r="AH88" s="76"/>
      <c r="AI88" s="77"/>
      <c r="AJ88" s="74"/>
      <c r="AK88" s="75"/>
      <c r="AL88" s="75"/>
      <c r="AM88" s="113">
        <f t="shared" si="11"/>
        <v>-44196</v>
      </c>
      <c r="AN88" s="76"/>
      <c r="AO88" s="77"/>
      <c r="AP88" s="74"/>
      <c r="AQ88" s="75"/>
      <c r="AR88" s="75"/>
      <c r="AS88" s="113">
        <f t="shared" si="12"/>
        <v>-44196</v>
      </c>
      <c r="AT88" s="76"/>
      <c r="AU88" s="77"/>
      <c r="AV88" s="222"/>
    </row>
    <row r="89" spans="2:48" ht="21" customHeight="1" x14ac:dyDescent="0.25">
      <c r="B89" s="70" t="s">
        <v>311</v>
      </c>
      <c r="C89" s="124" t="s">
        <v>399</v>
      </c>
      <c r="D89" s="111">
        <f t="shared" si="4"/>
        <v>0</v>
      </c>
      <c r="E89" s="112">
        <f t="shared" si="5"/>
        <v>0</v>
      </c>
      <c r="F89" s="71"/>
      <c r="G89" s="69"/>
      <c r="H89" s="69"/>
      <c r="I89" s="113">
        <f t="shared" si="6"/>
        <v>-44196</v>
      </c>
      <c r="J89" s="72"/>
      <c r="K89" s="68"/>
      <c r="L89" s="71"/>
      <c r="M89" s="69"/>
      <c r="N89" s="69"/>
      <c r="O89" s="113">
        <f t="shared" si="7"/>
        <v>-44196</v>
      </c>
      <c r="P89" s="72"/>
      <c r="Q89" s="68"/>
      <c r="R89" s="71"/>
      <c r="S89" s="69"/>
      <c r="T89" s="69"/>
      <c r="U89" s="113">
        <f t="shared" si="8"/>
        <v>-44196</v>
      </c>
      <c r="V89" s="72"/>
      <c r="W89" s="68"/>
      <c r="X89" s="71"/>
      <c r="Y89" s="69"/>
      <c r="Z89" s="69"/>
      <c r="AA89" s="113">
        <f t="shared" si="9"/>
        <v>-44196</v>
      </c>
      <c r="AB89" s="72"/>
      <c r="AC89" s="68"/>
      <c r="AD89" s="71"/>
      <c r="AE89" s="69"/>
      <c r="AF89" s="69"/>
      <c r="AG89" s="113">
        <f t="shared" si="10"/>
        <v>-44196</v>
      </c>
      <c r="AH89" s="72"/>
      <c r="AI89" s="68"/>
      <c r="AJ89" s="71"/>
      <c r="AK89" s="69"/>
      <c r="AL89" s="69"/>
      <c r="AM89" s="113">
        <f t="shared" si="11"/>
        <v>-44196</v>
      </c>
      <c r="AN89" s="72"/>
      <c r="AO89" s="68"/>
      <c r="AP89" s="71"/>
      <c r="AQ89" s="69"/>
      <c r="AR89" s="69"/>
      <c r="AS89" s="113">
        <f t="shared" si="12"/>
        <v>-44196</v>
      </c>
      <c r="AT89" s="72"/>
      <c r="AU89" s="68"/>
      <c r="AV89" s="222"/>
    </row>
    <row r="90" spans="2:48" ht="21" customHeight="1" x14ac:dyDescent="0.25">
      <c r="B90" s="73" t="s">
        <v>312</v>
      </c>
      <c r="C90" s="124" t="s">
        <v>399</v>
      </c>
      <c r="D90" s="111">
        <f t="shared" si="4"/>
        <v>0</v>
      </c>
      <c r="E90" s="112">
        <f t="shared" si="5"/>
        <v>0</v>
      </c>
      <c r="F90" s="74"/>
      <c r="G90" s="75"/>
      <c r="H90" s="75"/>
      <c r="I90" s="113">
        <f t="shared" si="6"/>
        <v>-44196</v>
      </c>
      <c r="J90" s="76"/>
      <c r="K90" s="77"/>
      <c r="L90" s="74"/>
      <c r="M90" s="75"/>
      <c r="N90" s="75"/>
      <c r="O90" s="113">
        <f t="shared" si="7"/>
        <v>-44196</v>
      </c>
      <c r="P90" s="76"/>
      <c r="Q90" s="77"/>
      <c r="R90" s="74"/>
      <c r="S90" s="75"/>
      <c r="T90" s="75"/>
      <c r="U90" s="113">
        <f t="shared" si="8"/>
        <v>-44196</v>
      </c>
      <c r="V90" s="76"/>
      <c r="W90" s="77"/>
      <c r="X90" s="74"/>
      <c r="Y90" s="75"/>
      <c r="Z90" s="75"/>
      <c r="AA90" s="113">
        <f t="shared" si="9"/>
        <v>-44196</v>
      </c>
      <c r="AB90" s="76"/>
      <c r="AC90" s="77"/>
      <c r="AD90" s="74"/>
      <c r="AE90" s="75"/>
      <c r="AF90" s="75"/>
      <c r="AG90" s="113">
        <f t="shared" si="10"/>
        <v>-44196</v>
      </c>
      <c r="AH90" s="76"/>
      <c r="AI90" s="77"/>
      <c r="AJ90" s="74"/>
      <c r="AK90" s="75"/>
      <c r="AL90" s="75"/>
      <c r="AM90" s="113">
        <f t="shared" si="11"/>
        <v>-44196</v>
      </c>
      <c r="AN90" s="76"/>
      <c r="AO90" s="77"/>
      <c r="AP90" s="74"/>
      <c r="AQ90" s="75"/>
      <c r="AR90" s="75"/>
      <c r="AS90" s="113">
        <f t="shared" si="12"/>
        <v>-44196</v>
      </c>
      <c r="AT90" s="76"/>
      <c r="AU90" s="77"/>
      <c r="AV90" s="222"/>
    </row>
    <row r="91" spans="2:48" ht="21" customHeight="1" x14ac:dyDescent="0.25">
      <c r="B91" s="70" t="s">
        <v>313</v>
      </c>
      <c r="C91" s="124" t="s">
        <v>399</v>
      </c>
      <c r="D91" s="111">
        <f t="shared" si="4"/>
        <v>0</v>
      </c>
      <c r="E91" s="112">
        <f t="shared" si="5"/>
        <v>0</v>
      </c>
      <c r="F91" s="71"/>
      <c r="G91" s="69"/>
      <c r="H91" s="69"/>
      <c r="I91" s="113">
        <f t="shared" si="6"/>
        <v>-44196</v>
      </c>
      <c r="J91" s="72"/>
      <c r="K91" s="68"/>
      <c r="L91" s="71"/>
      <c r="M91" s="69"/>
      <c r="N91" s="69"/>
      <c r="O91" s="113">
        <f t="shared" si="7"/>
        <v>-44196</v>
      </c>
      <c r="P91" s="72"/>
      <c r="Q91" s="68"/>
      <c r="R91" s="71"/>
      <c r="S91" s="69"/>
      <c r="T91" s="69"/>
      <c r="U91" s="113">
        <f t="shared" si="8"/>
        <v>-44196</v>
      </c>
      <c r="V91" s="72"/>
      <c r="W91" s="68"/>
      <c r="X91" s="71"/>
      <c r="Y91" s="69"/>
      <c r="Z91" s="69"/>
      <c r="AA91" s="113">
        <f t="shared" si="9"/>
        <v>-44196</v>
      </c>
      <c r="AB91" s="72"/>
      <c r="AC91" s="68"/>
      <c r="AD91" s="71"/>
      <c r="AE91" s="69"/>
      <c r="AF91" s="69"/>
      <c r="AG91" s="113">
        <f t="shared" si="10"/>
        <v>-44196</v>
      </c>
      <c r="AH91" s="72"/>
      <c r="AI91" s="68"/>
      <c r="AJ91" s="71"/>
      <c r="AK91" s="69"/>
      <c r="AL91" s="69"/>
      <c r="AM91" s="113">
        <f t="shared" si="11"/>
        <v>-44196</v>
      </c>
      <c r="AN91" s="72"/>
      <c r="AO91" s="68"/>
      <c r="AP91" s="71"/>
      <c r="AQ91" s="69"/>
      <c r="AR91" s="69"/>
      <c r="AS91" s="113">
        <f t="shared" si="12"/>
        <v>-44196</v>
      </c>
      <c r="AT91" s="72"/>
      <c r="AU91" s="68"/>
      <c r="AV91" s="222"/>
    </row>
    <row r="92" spans="2:48" ht="21" customHeight="1" x14ac:dyDescent="0.25">
      <c r="B92" s="73" t="s">
        <v>314</v>
      </c>
      <c r="C92" s="124" t="s">
        <v>399</v>
      </c>
      <c r="D92" s="111">
        <f t="shared" si="4"/>
        <v>0</v>
      </c>
      <c r="E92" s="112">
        <f t="shared" si="5"/>
        <v>0</v>
      </c>
      <c r="F92" s="74"/>
      <c r="G92" s="75"/>
      <c r="H92" s="75"/>
      <c r="I92" s="113">
        <f t="shared" si="6"/>
        <v>-44196</v>
      </c>
      <c r="J92" s="76"/>
      <c r="K92" s="77"/>
      <c r="L92" s="74"/>
      <c r="M92" s="75"/>
      <c r="N92" s="75"/>
      <c r="O92" s="113">
        <f t="shared" si="7"/>
        <v>-44196</v>
      </c>
      <c r="P92" s="76"/>
      <c r="Q92" s="77"/>
      <c r="R92" s="74"/>
      <c r="S92" s="75"/>
      <c r="T92" s="75"/>
      <c r="U92" s="113">
        <f t="shared" si="8"/>
        <v>-44196</v>
      </c>
      <c r="V92" s="76"/>
      <c r="W92" s="77"/>
      <c r="X92" s="74"/>
      <c r="Y92" s="75"/>
      <c r="Z92" s="75"/>
      <c r="AA92" s="113">
        <f t="shared" si="9"/>
        <v>-44196</v>
      </c>
      <c r="AB92" s="76"/>
      <c r="AC92" s="77"/>
      <c r="AD92" s="74"/>
      <c r="AE92" s="75"/>
      <c r="AF92" s="75"/>
      <c r="AG92" s="113">
        <f t="shared" si="10"/>
        <v>-44196</v>
      </c>
      <c r="AH92" s="76"/>
      <c r="AI92" s="77"/>
      <c r="AJ92" s="74"/>
      <c r="AK92" s="75"/>
      <c r="AL92" s="75"/>
      <c r="AM92" s="113">
        <f t="shared" si="11"/>
        <v>-44196</v>
      </c>
      <c r="AN92" s="76"/>
      <c r="AO92" s="77"/>
      <c r="AP92" s="74"/>
      <c r="AQ92" s="75"/>
      <c r="AR92" s="75"/>
      <c r="AS92" s="113">
        <f t="shared" si="12"/>
        <v>-44196</v>
      </c>
      <c r="AT92" s="76"/>
      <c r="AU92" s="77"/>
      <c r="AV92" s="222"/>
    </row>
    <row r="93" spans="2:48" ht="21" customHeight="1" x14ac:dyDescent="0.25">
      <c r="B93" s="70" t="s">
        <v>315</v>
      </c>
      <c r="C93" s="124" t="s">
        <v>399</v>
      </c>
      <c r="D93" s="111">
        <f t="shared" si="4"/>
        <v>0</v>
      </c>
      <c r="E93" s="112">
        <f t="shared" si="5"/>
        <v>0</v>
      </c>
      <c r="F93" s="71"/>
      <c r="G93" s="69"/>
      <c r="H93" s="69"/>
      <c r="I93" s="113">
        <f t="shared" si="6"/>
        <v>-44196</v>
      </c>
      <c r="J93" s="72"/>
      <c r="K93" s="68"/>
      <c r="L93" s="71"/>
      <c r="M93" s="69"/>
      <c r="N93" s="69"/>
      <c r="O93" s="113">
        <f t="shared" si="7"/>
        <v>-44196</v>
      </c>
      <c r="P93" s="72"/>
      <c r="Q93" s="68"/>
      <c r="R93" s="71"/>
      <c r="S93" s="69"/>
      <c r="T93" s="69"/>
      <c r="U93" s="113">
        <f t="shared" si="8"/>
        <v>-44196</v>
      </c>
      <c r="V93" s="72"/>
      <c r="W93" s="68"/>
      <c r="X93" s="71"/>
      <c r="Y93" s="69"/>
      <c r="Z93" s="69"/>
      <c r="AA93" s="113">
        <f t="shared" si="9"/>
        <v>-44196</v>
      </c>
      <c r="AB93" s="72"/>
      <c r="AC93" s="68"/>
      <c r="AD93" s="71"/>
      <c r="AE93" s="69"/>
      <c r="AF93" s="69"/>
      <c r="AG93" s="113">
        <f t="shared" si="10"/>
        <v>-44196</v>
      </c>
      <c r="AH93" s="72"/>
      <c r="AI93" s="68"/>
      <c r="AJ93" s="71"/>
      <c r="AK93" s="69"/>
      <c r="AL93" s="69"/>
      <c r="AM93" s="113">
        <f t="shared" si="11"/>
        <v>-44196</v>
      </c>
      <c r="AN93" s="72"/>
      <c r="AO93" s="68"/>
      <c r="AP93" s="71"/>
      <c r="AQ93" s="69"/>
      <c r="AR93" s="69"/>
      <c r="AS93" s="113">
        <f t="shared" si="12"/>
        <v>-44196</v>
      </c>
      <c r="AT93" s="72"/>
      <c r="AU93" s="68"/>
      <c r="AV93" s="222"/>
    </row>
    <row r="94" spans="2:48" ht="21" customHeight="1" x14ac:dyDescent="0.25">
      <c r="B94" s="73" t="s">
        <v>316</v>
      </c>
      <c r="C94" s="124" t="s">
        <v>399</v>
      </c>
      <c r="D94" s="111">
        <f t="shared" si="4"/>
        <v>0</v>
      </c>
      <c r="E94" s="112">
        <f t="shared" si="5"/>
        <v>0</v>
      </c>
      <c r="F94" s="74"/>
      <c r="G94" s="75"/>
      <c r="H94" s="75"/>
      <c r="I94" s="113">
        <f t="shared" si="6"/>
        <v>-44196</v>
      </c>
      <c r="J94" s="76"/>
      <c r="K94" s="77"/>
      <c r="L94" s="74"/>
      <c r="M94" s="75"/>
      <c r="N94" s="75"/>
      <c r="O94" s="113">
        <f t="shared" si="7"/>
        <v>-44196</v>
      </c>
      <c r="P94" s="76"/>
      <c r="Q94" s="77"/>
      <c r="R94" s="74"/>
      <c r="S94" s="75"/>
      <c r="T94" s="75"/>
      <c r="U94" s="113">
        <f t="shared" si="8"/>
        <v>-44196</v>
      </c>
      <c r="V94" s="76"/>
      <c r="W94" s="77"/>
      <c r="X94" s="74"/>
      <c r="Y94" s="75"/>
      <c r="Z94" s="75"/>
      <c r="AA94" s="113">
        <f t="shared" si="9"/>
        <v>-44196</v>
      </c>
      <c r="AB94" s="76"/>
      <c r="AC94" s="77"/>
      <c r="AD94" s="74"/>
      <c r="AE94" s="75"/>
      <c r="AF94" s="75"/>
      <c r="AG94" s="113">
        <f t="shared" si="10"/>
        <v>-44196</v>
      </c>
      <c r="AH94" s="76"/>
      <c r="AI94" s="77"/>
      <c r="AJ94" s="74"/>
      <c r="AK94" s="75"/>
      <c r="AL94" s="75"/>
      <c r="AM94" s="113">
        <f t="shared" si="11"/>
        <v>-44196</v>
      </c>
      <c r="AN94" s="76"/>
      <c r="AO94" s="77"/>
      <c r="AP94" s="74"/>
      <c r="AQ94" s="75"/>
      <c r="AR94" s="75"/>
      <c r="AS94" s="113">
        <f t="shared" si="12"/>
        <v>-44196</v>
      </c>
      <c r="AT94" s="76"/>
      <c r="AU94" s="77"/>
      <c r="AV94" s="222"/>
    </row>
    <row r="95" spans="2:48" ht="21" customHeight="1" x14ac:dyDescent="0.25">
      <c r="B95" s="70" t="s">
        <v>317</v>
      </c>
      <c r="C95" s="124" t="s">
        <v>399</v>
      </c>
      <c r="D95" s="111">
        <f t="shared" si="4"/>
        <v>0</v>
      </c>
      <c r="E95" s="112">
        <f t="shared" si="5"/>
        <v>0</v>
      </c>
      <c r="F95" s="71"/>
      <c r="G95" s="69"/>
      <c r="H95" s="69"/>
      <c r="I95" s="113">
        <f t="shared" si="6"/>
        <v>-44196</v>
      </c>
      <c r="J95" s="72"/>
      <c r="K95" s="68"/>
      <c r="L95" s="71"/>
      <c r="M95" s="69"/>
      <c r="N95" s="69"/>
      <c r="O95" s="113">
        <f t="shared" si="7"/>
        <v>-44196</v>
      </c>
      <c r="P95" s="72"/>
      <c r="Q95" s="68"/>
      <c r="R95" s="71"/>
      <c r="S95" s="69"/>
      <c r="T95" s="69"/>
      <c r="U95" s="113">
        <f t="shared" si="8"/>
        <v>-44196</v>
      </c>
      <c r="V95" s="72"/>
      <c r="W95" s="68"/>
      <c r="X95" s="71"/>
      <c r="Y95" s="69"/>
      <c r="Z95" s="69"/>
      <c r="AA95" s="113">
        <f t="shared" si="9"/>
        <v>-44196</v>
      </c>
      <c r="AB95" s="72"/>
      <c r="AC95" s="68"/>
      <c r="AD95" s="71"/>
      <c r="AE95" s="69"/>
      <c r="AF95" s="69"/>
      <c r="AG95" s="113">
        <f t="shared" si="10"/>
        <v>-44196</v>
      </c>
      <c r="AH95" s="72"/>
      <c r="AI95" s="68"/>
      <c r="AJ95" s="71"/>
      <c r="AK95" s="69"/>
      <c r="AL95" s="69"/>
      <c r="AM95" s="113">
        <f t="shared" si="11"/>
        <v>-44196</v>
      </c>
      <c r="AN95" s="72"/>
      <c r="AO95" s="68"/>
      <c r="AP95" s="71"/>
      <c r="AQ95" s="69"/>
      <c r="AR95" s="69"/>
      <c r="AS95" s="113">
        <f t="shared" si="12"/>
        <v>-44196</v>
      </c>
      <c r="AT95" s="72"/>
      <c r="AU95" s="68"/>
      <c r="AV95" s="222"/>
    </row>
    <row r="96" spans="2:48" ht="21" customHeight="1" x14ac:dyDescent="0.25">
      <c r="B96" s="73" t="s">
        <v>318</v>
      </c>
      <c r="C96" s="124" t="s">
        <v>399</v>
      </c>
      <c r="D96" s="111">
        <f t="shared" si="4"/>
        <v>0</v>
      </c>
      <c r="E96" s="112">
        <f t="shared" si="5"/>
        <v>0</v>
      </c>
      <c r="F96" s="74"/>
      <c r="G96" s="75"/>
      <c r="H96" s="75"/>
      <c r="I96" s="113">
        <f t="shared" si="6"/>
        <v>-44196</v>
      </c>
      <c r="J96" s="76"/>
      <c r="K96" s="77"/>
      <c r="L96" s="74"/>
      <c r="M96" s="75"/>
      <c r="N96" s="75"/>
      <c r="O96" s="113">
        <f t="shared" si="7"/>
        <v>-44196</v>
      </c>
      <c r="P96" s="76"/>
      <c r="Q96" s="77"/>
      <c r="R96" s="74"/>
      <c r="S96" s="75"/>
      <c r="T96" s="75"/>
      <c r="U96" s="113">
        <f t="shared" si="8"/>
        <v>-44196</v>
      </c>
      <c r="V96" s="76"/>
      <c r="W96" s="77"/>
      <c r="X96" s="74"/>
      <c r="Y96" s="75"/>
      <c r="Z96" s="75"/>
      <c r="AA96" s="113">
        <f t="shared" si="9"/>
        <v>-44196</v>
      </c>
      <c r="AB96" s="76"/>
      <c r="AC96" s="77"/>
      <c r="AD96" s="74"/>
      <c r="AE96" s="75"/>
      <c r="AF96" s="75"/>
      <c r="AG96" s="113">
        <f t="shared" si="10"/>
        <v>-44196</v>
      </c>
      <c r="AH96" s="76"/>
      <c r="AI96" s="77"/>
      <c r="AJ96" s="74"/>
      <c r="AK96" s="75"/>
      <c r="AL96" s="75"/>
      <c r="AM96" s="113">
        <f t="shared" si="11"/>
        <v>-44196</v>
      </c>
      <c r="AN96" s="76"/>
      <c r="AO96" s="77"/>
      <c r="AP96" s="74"/>
      <c r="AQ96" s="75"/>
      <c r="AR96" s="75"/>
      <c r="AS96" s="113">
        <f t="shared" si="12"/>
        <v>-44196</v>
      </c>
      <c r="AT96" s="76"/>
      <c r="AU96" s="77"/>
      <c r="AV96" s="222"/>
    </row>
    <row r="97" spans="2:48" ht="21" customHeight="1" x14ac:dyDescent="0.25">
      <c r="B97" s="70" t="s">
        <v>319</v>
      </c>
      <c r="C97" s="124" t="s">
        <v>399</v>
      </c>
      <c r="D97" s="111">
        <f t="shared" si="4"/>
        <v>0</v>
      </c>
      <c r="E97" s="112">
        <f t="shared" si="5"/>
        <v>0</v>
      </c>
      <c r="F97" s="71"/>
      <c r="G97" s="69"/>
      <c r="H97" s="69"/>
      <c r="I97" s="113">
        <f t="shared" si="6"/>
        <v>-44196</v>
      </c>
      <c r="J97" s="72"/>
      <c r="K97" s="68"/>
      <c r="L97" s="71"/>
      <c r="M97" s="69"/>
      <c r="N97" s="69"/>
      <c r="O97" s="113">
        <f t="shared" si="7"/>
        <v>-44196</v>
      </c>
      <c r="P97" s="72"/>
      <c r="Q97" s="68"/>
      <c r="R97" s="71"/>
      <c r="S97" s="69"/>
      <c r="T97" s="69"/>
      <c r="U97" s="113">
        <f t="shared" si="8"/>
        <v>-44196</v>
      </c>
      <c r="V97" s="72"/>
      <c r="W97" s="68"/>
      <c r="X97" s="71"/>
      <c r="Y97" s="69"/>
      <c r="Z97" s="69"/>
      <c r="AA97" s="113">
        <f t="shared" si="9"/>
        <v>-44196</v>
      </c>
      <c r="AB97" s="72"/>
      <c r="AC97" s="68"/>
      <c r="AD97" s="71"/>
      <c r="AE97" s="69"/>
      <c r="AF97" s="69"/>
      <c r="AG97" s="113">
        <f t="shared" si="10"/>
        <v>-44196</v>
      </c>
      <c r="AH97" s="72"/>
      <c r="AI97" s="68"/>
      <c r="AJ97" s="71"/>
      <c r="AK97" s="69"/>
      <c r="AL97" s="69"/>
      <c r="AM97" s="113">
        <f t="shared" si="11"/>
        <v>-44196</v>
      </c>
      <c r="AN97" s="72"/>
      <c r="AO97" s="68"/>
      <c r="AP97" s="71"/>
      <c r="AQ97" s="69"/>
      <c r="AR97" s="69"/>
      <c r="AS97" s="113">
        <f t="shared" si="12"/>
        <v>-44196</v>
      </c>
      <c r="AT97" s="72"/>
      <c r="AU97" s="68"/>
      <c r="AV97" s="222"/>
    </row>
    <row r="98" spans="2:48" ht="21" customHeight="1" x14ac:dyDescent="0.25">
      <c r="B98" s="73" t="s">
        <v>320</v>
      </c>
      <c r="C98" s="124" t="s">
        <v>399</v>
      </c>
      <c r="D98" s="111">
        <f t="shared" si="4"/>
        <v>0</v>
      </c>
      <c r="E98" s="112">
        <f t="shared" si="5"/>
        <v>0</v>
      </c>
      <c r="F98" s="74"/>
      <c r="G98" s="75"/>
      <c r="H98" s="75"/>
      <c r="I98" s="113">
        <f t="shared" si="6"/>
        <v>-44196</v>
      </c>
      <c r="J98" s="76"/>
      <c r="K98" s="77"/>
      <c r="L98" s="74"/>
      <c r="M98" s="75"/>
      <c r="N98" s="75"/>
      <c r="O98" s="113">
        <f t="shared" si="7"/>
        <v>-44196</v>
      </c>
      <c r="P98" s="76"/>
      <c r="Q98" s="77"/>
      <c r="R98" s="74"/>
      <c r="S98" s="75"/>
      <c r="T98" s="75"/>
      <c r="U98" s="113">
        <f t="shared" si="8"/>
        <v>-44196</v>
      </c>
      <c r="V98" s="76"/>
      <c r="W98" s="77"/>
      <c r="X98" s="74"/>
      <c r="Y98" s="75"/>
      <c r="Z98" s="75"/>
      <c r="AA98" s="113">
        <f t="shared" si="9"/>
        <v>-44196</v>
      </c>
      <c r="AB98" s="76"/>
      <c r="AC98" s="77"/>
      <c r="AD98" s="74"/>
      <c r="AE98" s="75"/>
      <c r="AF98" s="75"/>
      <c r="AG98" s="113">
        <f t="shared" si="10"/>
        <v>-44196</v>
      </c>
      <c r="AH98" s="76"/>
      <c r="AI98" s="77"/>
      <c r="AJ98" s="74"/>
      <c r="AK98" s="75"/>
      <c r="AL98" s="75"/>
      <c r="AM98" s="113">
        <f t="shared" si="11"/>
        <v>-44196</v>
      </c>
      <c r="AN98" s="76"/>
      <c r="AO98" s="77"/>
      <c r="AP98" s="74"/>
      <c r="AQ98" s="75"/>
      <c r="AR98" s="75"/>
      <c r="AS98" s="113">
        <f t="shared" si="12"/>
        <v>-44196</v>
      </c>
      <c r="AT98" s="76"/>
      <c r="AU98" s="77"/>
      <c r="AV98" s="222"/>
    </row>
    <row r="99" spans="2:48" ht="21" customHeight="1" x14ac:dyDescent="0.25">
      <c r="B99" s="70" t="s">
        <v>321</v>
      </c>
      <c r="C99" s="124" t="s">
        <v>399</v>
      </c>
      <c r="D99" s="111">
        <f t="shared" si="4"/>
        <v>0</v>
      </c>
      <c r="E99" s="112">
        <f t="shared" si="5"/>
        <v>0</v>
      </c>
      <c r="F99" s="71"/>
      <c r="G99" s="69"/>
      <c r="H99" s="69"/>
      <c r="I99" s="113">
        <f t="shared" si="6"/>
        <v>-44196</v>
      </c>
      <c r="J99" s="72"/>
      <c r="K99" s="68"/>
      <c r="L99" s="71"/>
      <c r="M99" s="69"/>
      <c r="N99" s="69"/>
      <c r="O99" s="113">
        <f t="shared" si="7"/>
        <v>-44196</v>
      </c>
      <c r="P99" s="72"/>
      <c r="Q99" s="68"/>
      <c r="R99" s="71"/>
      <c r="S99" s="69"/>
      <c r="T99" s="69"/>
      <c r="U99" s="113">
        <f t="shared" si="8"/>
        <v>-44196</v>
      </c>
      <c r="V99" s="72"/>
      <c r="W99" s="68"/>
      <c r="X99" s="71"/>
      <c r="Y99" s="69"/>
      <c r="Z99" s="69"/>
      <c r="AA99" s="113">
        <f t="shared" si="9"/>
        <v>-44196</v>
      </c>
      <c r="AB99" s="72"/>
      <c r="AC99" s="68"/>
      <c r="AD99" s="71"/>
      <c r="AE99" s="69"/>
      <c r="AF99" s="69"/>
      <c r="AG99" s="113">
        <f t="shared" si="10"/>
        <v>-44196</v>
      </c>
      <c r="AH99" s="72"/>
      <c r="AI99" s="68"/>
      <c r="AJ99" s="71"/>
      <c r="AK99" s="69"/>
      <c r="AL99" s="69"/>
      <c r="AM99" s="113">
        <f t="shared" si="11"/>
        <v>-44196</v>
      </c>
      <c r="AN99" s="72"/>
      <c r="AO99" s="68"/>
      <c r="AP99" s="71"/>
      <c r="AQ99" s="69"/>
      <c r="AR99" s="69"/>
      <c r="AS99" s="113">
        <f t="shared" si="12"/>
        <v>-44196</v>
      </c>
      <c r="AT99" s="72"/>
      <c r="AU99" s="68"/>
      <c r="AV99" s="222"/>
    </row>
    <row r="100" spans="2:48" ht="21" customHeight="1" x14ac:dyDescent="0.25">
      <c r="B100" s="73" t="s">
        <v>322</v>
      </c>
      <c r="C100" s="124" t="s">
        <v>399</v>
      </c>
      <c r="D100" s="111">
        <f t="shared" si="4"/>
        <v>0</v>
      </c>
      <c r="E100" s="112">
        <f t="shared" si="5"/>
        <v>0</v>
      </c>
      <c r="F100" s="74"/>
      <c r="G100" s="75"/>
      <c r="H100" s="75"/>
      <c r="I100" s="113">
        <f t="shared" si="6"/>
        <v>-44196</v>
      </c>
      <c r="J100" s="76"/>
      <c r="K100" s="77"/>
      <c r="L100" s="74"/>
      <c r="M100" s="75"/>
      <c r="N100" s="75"/>
      <c r="O100" s="113">
        <f t="shared" si="7"/>
        <v>-44196</v>
      </c>
      <c r="P100" s="76"/>
      <c r="Q100" s="77"/>
      <c r="R100" s="74"/>
      <c r="S100" s="75"/>
      <c r="T100" s="75"/>
      <c r="U100" s="113">
        <f t="shared" si="8"/>
        <v>-44196</v>
      </c>
      <c r="V100" s="76"/>
      <c r="W100" s="77"/>
      <c r="X100" s="74"/>
      <c r="Y100" s="75"/>
      <c r="Z100" s="75"/>
      <c r="AA100" s="113">
        <f t="shared" si="9"/>
        <v>-44196</v>
      </c>
      <c r="AB100" s="76"/>
      <c r="AC100" s="77"/>
      <c r="AD100" s="74"/>
      <c r="AE100" s="75"/>
      <c r="AF100" s="75"/>
      <c r="AG100" s="113">
        <f t="shared" si="10"/>
        <v>-44196</v>
      </c>
      <c r="AH100" s="76"/>
      <c r="AI100" s="77"/>
      <c r="AJ100" s="74"/>
      <c r="AK100" s="75"/>
      <c r="AL100" s="75"/>
      <c r="AM100" s="113">
        <f t="shared" si="11"/>
        <v>-44196</v>
      </c>
      <c r="AN100" s="76"/>
      <c r="AO100" s="77"/>
      <c r="AP100" s="74"/>
      <c r="AQ100" s="75"/>
      <c r="AR100" s="75"/>
      <c r="AS100" s="113">
        <f t="shared" si="12"/>
        <v>-44196</v>
      </c>
      <c r="AT100" s="76"/>
      <c r="AU100" s="77"/>
      <c r="AV100" s="222"/>
    </row>
    <row r="101" spans="2:48" ht="21" customHeight="1" x14ac:dyDescent="0.25">
      <c r="B101" s="70" t="s">
        <v>323</v>
      </c>
      <c r="C101" s="124" t="s">
        <v>399</v>
      </c>
      <c r="D101" s="111">
        <f t="shared" si="4"/>
        <v>0</v>
      </c>
      <c r="E101" s="112">
        <f t="shared" si="5"/>
        <v>0</v>
      </c>
      <c r="F101" s="71"/>
      <c r="G101" s="69"/>
      <c r="H101" s="69"/>
      <c r="I101" s="113">
        <f t="shared" si="6"/>
        <v>-44196</v>
      </c>
      <c r="J101" s="72"/>
      <c r="K101" s="68"/>
      <c r="L101" s="71"/>
      <c r="M101" s="69"/>
      <c r="N101" s="69"/>
      <c r="O101" s="113">
        <f t="shared" si="7"/>
        <v>-44196</v>
      </c>
      <c r="P101" s="72"/>
      <c r="Q101" s="68"/>
      <c r="R101" s="71"/>
      <c r="S101" s="69"/>
      <c r="T101" s="69"/>
      <c r="U101" s="113">
        <f t="shared" si="8"/>
        <v>-44196</v>
      </c>
      <c r="V101" s="72"/>
      <c r="W101" s="68"/>
      <c r="X101" s="71"/>
      <c r="Y101" s="69"/>
      <c r="Z101" s="69"/>
      <c r="AA101" s="113">
        <f t="shared" si="9"/>
        <v>-44196</v>
      </c>
      <c r="AB101" s="72"/>
      <c r="AC101" s="68"/>
      <c r="AD101" s="71"/>
      <c r="AE101" s="69"/>
      <c r="AF101" s="69"/>
      <c r="AG101" s="113">
        <f t="shared" si="10"/>
        <v>-44196</v>
      </c>
      <c r="AH101" s="72"/>
      <c r="AI101" s="68"/>
      <c r="AJ101" s="71"/>
      <c r="AK101" s="69"/>
      <c r="AL101" s="69"/>
      <c r="AM101" s="113">
        <f t="shared" si="11"/>
        <v>-44196</v>
      </c>
      <c r="AN101" s="72"/>
      <c r="AO101" s="68"/>
      <c r="AP101" s="71"/>
      <c r="AQ101" s="69"/>
      <c r="AR101" s="69"/>
      <c r="AS101" s="113">
        <f t="shared" si="12"/>
        <v>-44196</v>
      </c>
      <c r="AT101" s="72"/>
      <c r="AU101" s="68"/>
      <c r="AV101" s="222"/>
    </row>
    <row r="102" spans="2:48" ht="21" customHeight="1" x14ac:dyDescent="0.25">
      <c r="B102" s="73" t="s">
        <v>324</v>
      </c>
      <c r="C102" s="124" t="s">
        <v>399</v>
      </c>
      <c r="D102" s="111">
        <f t="shared" si="4"/>
        <v>0</v>
      </c>
      <c r="E102" s="112">
        <f t="shared" si="5"/>
        <v>0</v>
      </c>
      <c r="F102" s="74"/>
      <c r="G102" s="75"/>
      <c r="H102" s="75"/>
      <c r="I102" s="113">
        <f t="shared" si="6"/>
        <v>-44196</v>
      </c>
      <c r="J102" s="76"/>
      <c r="K102" s="77"/>
      <c r="L102" s="74"/>
      <c r="M102" s="75"/>
      <c r="N102" s="75"/>
      <c r="O102" s="113">
        <f t="shared" si="7"/>
        <v>-44196</v>
      </c>
      <c r="P102" s="76"/>
      <c r="Q102" s="77"/>
      <c r="R102" s="74"/>
      <c r="S102" s="75"/>
      <c r="T102" s="75"/>
      <c r="U102" s="113">
        <f t="shared" si="8"/>
        <v>-44196</v>
      </c>
      <c r="V102" s="76"/>
      <c r="W102" s="77"/>
      <c r="X102" s="74"/>
      <c r="Y102" s="75"/>
      <c r="Z102" s="75"/>
      <c r="AA102" s="113">
        <f t="shared" si="9"/>
        <v>-44196</v>
      </c>
      <c r="AB102" s="76"/>
      <c r="AC102" s="77"/>
      <c r="AD102" s="74"/>
      <c r="AE102" s="75"/>
      <c r="AF102" s="75"/>
      <c r="AG102" s="113">
        <f t="shared" si="10"/>
        <v>-44196</v>
      </c>
      <c r="AH102" s="76"/>
      <c r="AI102" s="77"/>
      <c r="AJ102" s="74"/>
      <c r="AK102" s="75"/>
      <c r="AL102" s="75"/>
      <c r="AM102" s="113">
        <f t="shared" si="11"/>
        <v>-44196</v>
      </c>
      <c r="AN102" s="76"/>
      <c r="AO102" s="77"/>
      <c r="AP102" s="74"/>
      <c r="AQ102" s="75"/>
      <c r="AR102" s="75"/>
      <c r="AS102" s="113">
        <f t="shared" si="12"/>
        <v>-44196</v>
      </c>
      <c r="AT102" s="76"/>
      <c r="AU102" s="77"/>
      <c r="AV102" s="222"/>
    </row>
    <row r="103" spans="2:48" ht="21" customHeight="1" x14ac:dyDescent="0.25">
      <c r="B103" s="70" t="s">
        <v>325</v>
      </c>
      <c r="C103" s="124" t="s">
        <v>399</v>
      </c>
      <c r="D103" s="111">
        <f t="shared" si="4"/>
        <v>0</v>
      </c>
      <c r="E103" s="112">
        <f t="shared" si="5"/>
        <v>0</v>
      </c>
      <c r="F103" s="71"/>
      <c r="G103" s="69"/>
      <c r="H103" s="69"/>
      <c r="I103" s="113">
        <f t="shared" si="6"/>
        <v>-44196</v>
      </c>
      <c r="J103" s="72"/>
      <c r="K103" s="68"/>
      <c r="L103" s="71"/>
      <c r="M103" s="69"/>
      <c r="N103" s="69"/>
      <c r="O103" s="113">
        <f t="shared" si="7"/>
        <v>-44196</v>
      </c>
      <c r="P103" s="72"/>
      <c r="Q103" s="68"/>
      <c r="R103" s="71"/>
      <c r="S103" s="69"/>
      <c r="T103" s="69"/>
      <c r="U103" s="113">
        <f t="shared" si="8"/>
        <v>-44196</v>
      </c>
      <c r="V103" s="72"/>
      <c r="W103" s="68"/>
      <c r="X103" s="71"/>
      <c r="Y103" s="69"/>
      <c r="Z103" s="69"/>
      <c r="AA103" s="113">
        <f t="shared" si="9"/>
        <v>-44196</v>
      </c>
      <c r="AB103" s="72"/>
      <c r="AC103" s="68"/>
      <c r="AD103" s="71"/>
      <c r="AE103" s="69"/>
      <c r="AF103" s="69"/>
      <c r="AG103" s="113">
        <f t="shared" si="10"/>
        <v>-44196</v>
      </c>
      <c r="AH103" s="72"/>
      <c r="AI103" s="68"/>
      <c r="AJ103" s="71"/>
      <c r="AK103" s="69"/>
      <c r="AL103" s="69"/>
      <c r="AM103" s="113">
        <f t="shared" si="11"/>
        <v>-44196</v>
      </c>
      <c r="AN103" s="72"/>
      <c r="AO103" s="68"/>
      <c r="AP103" s="71"/>
      <c r="AQ103" s="69"/>
      <c r="AR103" s="69"/>
      <c r="AS103" s="113">
        <f t="shared" si="12"/>
        <v>-44196</v>
      </c>
      <c r="AT103" s="72"/>
      <c r="AU103" s="68"/>
      <c r="AV103" s="222"/>
    </row>
    <row r="104" spans="2:48" ht="21" customHeight="1" x14ac:dyDescent="0.25">
      <c r="B104" s="73" t="s">
        <v>326</v>
      </c>
      <c r="C104" s="124" t="s">
        <v>399</v>
      </c>
      <c r="D104" s="111">
        <f t="shared" si="4"/>
        <v>0</v>
      </c>
      <c r="E104" s="112">
        <f t="shared" si="5"/>
        <v>0</v>
      </c>
      <c r="F104" s="74"/>
      <c r="G104" s="75"/>
      <c r="H104" s="75"/>
      <c r="I104" s="113">
        <f t="shared" si="6"/>
        <v>-44196</v>
      </c>
      <c r="J104" s="76"/>
      <c r="K104" s="77"/>
      <c r="L104" s="74"/>
      <c r="M104" s="75"/>
      <c r="N104" s="75"/>
      <c r="O104" s="113">
        <f t="shared" si="7"/>
        <v>-44196</v>
      </c>
      <c r="P104" s="76"/>
      <c r="Q104" s="77"/>
      <c r="R104" s="74"/>
      <c r="S104" s="75"/>
      <c r="T104" s="75"/>
      <c r="U104" s="113">
        <f t="shared" si="8"/>
        <v>-44196</v>
      </c>
      <c r="V104" s="76"/>
      <c r="W104" s="77"/>
      <c r="X104" s="74"/>
      <c r="Y104" s="75"/>
      <c r="Z104" s="75"/>
      <c r="AA104" s="113">
        <f t="shared" si="9"/>
        <v>-44196</v>
      </c>
      <c r="AB104" s="76"/>
      <c r="AC104" s="77"/>
      <c r="AD104" s="74"/>
      <c r="AE104" s="75"/>
      <c r="AF104" s="75"/>
      <c r="AG104" s="113">
        <f t="shared" si="10"/>
        <v>-44196</v>
      </c>
      <c r="AH104" s="76"/>
      <c r="AI104" s="77"/>
      <c r="AJ104" s="74"/>
      <c r="AK104" s="75"/>
      <c r="AL104" s="75"/>
      <c r="AM104" s="113">
        <f t="shared" si="11"/>
        <v>-44196</v>
      </c>
      <c r="AN104" s="76"/>
      <c r="AO104" s="77"/>
      <c r="AP104" s="74"/>
      <c r="AQ104" s="75"/>
      <c r="AR104" s="75"/>
      <c r="AS104" s="113">
        <f t="shared" si="12"/>
        <v>-44196</v>
      </c>
      <c r="AT104" s="76"/>
      <c r="AU104" s="77"/>
      <c r="AV104" s="222"/>
    </row>
    <row r="105" spans="2:48" ht="21" customHeight="1" x14ac:dyDescent="0.25">
      <c r="B105" s="70" t="s">
        <v>327</v>
      </c>
      <c r="C105" s="124" t="s">
        <v>399</v>
      </c>
      <c r="D105" s="111">
        <f t="shared" si="4"/>
        <v>0</v>
      </c>
      <c r="E105" s="112">
        <f t="shared" si="5"/>
        <v>0</v>
      </c>
      <c r="F105" s="71"/>
      <c r="G105" s="69"/>
      <c r="H105" s="69"/>
      <c r="I105" s="113">
        <f t="shared" si="6"/>
        <v>-44196</v>
      </c>
      <c r="J105" s="72"/>
      <c r="K105" s="68"/>
      <c r="L105" s="71"/>
      <c r="M105" s="69"/>
      <c r="N105" s="69"/>
      <c r="O105" s="113">
        <f t="shared" si="7"/>
        <v>-44196</v>
      </c>
      <c r="P105" s="72"/>
      <c r="Q105" s="68"/>
      <c r="R105" s="71"/>
      <c r="S105" s="69"/>
      <c r="T105" s="69"/>
      <c r="U105" s="113">
        <f t="shared" si="8"/>
        <v>-44196</v>
      </c>
      <c r="V105" s="72"/>
      <c r="W105" s="68"/>
      <c r="X105" s="71"/>
      <c r="Y105" s="69"/>
      <c r="Z105" s="69"/>
      <c r="AA105" s="113">
        <f t="shared" si="9"/>
        <v>-44196</v>
      </c>
      <c r="AB105" s="72"/>
      <c r="AC105" s="68"/>
      <c r="AD105" s="71"/>
      <c r="AE105" s="69"/>
      <c r="AF105" s="69"/>
      <c r="AG105" s="113">
        <f t="shared" si="10"/>
        <v>-44196</v>
      </c>
      <c r="AH105" s="72"/>
      <c r="AI105" s="68"/>
      <c r="AJ105" s="71"/>
      <c r="AK105" s="69"/>
      <c r="AL105" s="69"/>
      <c r="AM105" s="113">
        <f t="shared" si="11"/>
        <v>-44196</v>
      </c>
      <c r="AN105" s="72"/>
      <c r="AO105" s="68"/>
      <c r="AP105" s="71"/>
      <c r="AQ105" s="69"/>
      <c r="AR105" s="69"/>
      <c r="AS105" s="113">
        <f t="shared" si="12"/>
        <v>-44196</v>
      </c>
      <c r="AT105" s="72"/>
      <c r="AU105" s="68"/>
      <c r="AV105" s="222"/>
    </row>
    <row r="106" spans="2:48" ht="21" customHeight="1" x14ac:dyDescent="0.25">
      <c r="B106" s="73" t="s">
        <v>328</v>
      </c>
      <c r="C106" s="124" t="s">
        <v>399</v>
      </c>
      <c r="D106" s="111">
        <f t="shared" si="4"/>
        <v>0</v>
      </c>
      <c r="E106" s="112">
        <f t="shared" si="5"/>
        <v>0</v>
      </c>
      <c r="F106" s="74"/>
      <c r="G106" s="75"/>
      <c r="H106" s="75"/>
      <c r="I106" s="113">
        <f t="shared" si="6"/>
        <v>-44196</v>
      </c>
      <c r="J106" s="76"/>
      <c r="K106" s="77"/>
      <c r="L106" s="74"/>
      <c r="M106" s="75"/>
      <c r="N106" s="75"/>
      <c r="O106" s="113">
        <f t="shared" si="7"/>
        <v>-44196</v>
      </c>
      <c r="P106" s="76"/>
      <c r="Q106" s="77"/>
      <c r="R106" s="74"/>
      <c r="S106" s="75"/>
      <c r="T106" s="75"/>
      <c r="U106" s="113">
        <f t="shared" si="8"/>
        <v>-44196</v>
      </c>
      <c r="V106" s="76"/>
      <c r="W106" s="77"/>
      <c r="X106" s="74"/>
      <c r="Y106" s="75"/>
      <c r="Z106" s="75"/>
      <c r="AA106" s="113">
        <f t="shared" si="9"/>
        <v>-44196</v>
      </c>
      <c r="AB106" s="76"/>
      <c r="AC106" s="77"/>
      <c r="AD106" s="74"/>
      <c r="AE106" s="75"/>
      <c r="AF106" s="75"/>
      <c r="AG106" s="113">
        <f t="shared" si="10"/>
        <v>-44196</v>
      </c>
      <c r="AH106" s="76"/>
      <c r="AI106" s="77"/>
      <c r="AJ106" s="74"/>
      <c r="AK106" s="75"/>
      <c r="AL106" s="75"/>
      <c r="AM106" s="113">
        <f t="shared" si="11"/>
        <v>-44196</v>
      </c>
      <c r="AN106" s="76"/>
      <c r="AO106" s="77"/>
      <c r="AP106" s="74"/>
      <c r="AQ106" s="75"/>
      <c r="AR106" s="75"/>
      <c r="AS106" s="113">
        <f t="shared" si="12"/>
        <v>-44196</v>
      </c>
      <c r="AT106" s="76"/>
      <c r="AU106" s="77"/>
      <c r="AV106" s="222"/>
    </row>
    <row r="107" spans="2:48" ht="21" customHeight="1" x14ac:dyDescent="0.25">
      <c r="B107" s="70" t="s">
        <v>329</v>
      </c>
      <c r="C107" s="124" t="s">
        <v>399</v>
      </c>
      <c r="D107" s="111">
        <f t="shared" si="4"/>
        <v>0</v>
      </c>
      <c r="E107" s="112">
        <f t="shared" si="5"/>
        <v>0</v>
      </c>
      <c r="F107" s="71"/>
      <c r="G107" s="69"/>
      <c r="H107" s="69"/>
      <c r="I107" s="113">
        <f t="shared" si="6"/>
        <v>-44196</v>
      </c>
      <c r="J107" s="72"/>
      <c r="K107" s="68"/>
      <c r="L107" s="71"/>
      <c r="M107" s="69"/>
      <c r="N107" s="69"/>
      <c r="O107" s="113">
        <f t="shared" si="7"/>
        <v>-44196</v>
      </c>
      <c r="P107" s="72"/>
      <c r="Q107" s="68"/>
      <c r="R107" s="71"/>
      <c r="S107" s="69"/>
      <c r="T107" s="69"/>
      <c r="U107" s="113">
        <f t="shared" si="8"/>
        <v>-44196</v>
      </c>
      <c r="V107" s="72"/>
      <c r="W107" s="68"/>
      <c r="X107" s="71"/>
      <c r="Y107" s="69"/>
      <c r="Z107" s="69"/>
      <c r="AA107" s="113">
        <f t="shared" si="9"/>
        <v>-44196</v>
      </c>
      <c r="AB107" s="72"/>
      <c r="AC107" s="68"/>
      <c r="AD107" s="71"/>
      <c r="AE107" s="69"/>
      <c r="AF107" s="69"/>
      <c r="AG107" s="113">
        <f t="shared" si="10"/>
        <v>-44196</v>
      </c>
      <c r="AH107" s="72"/>
      <c r="AI107" s="68"/>
      <c r="AJ107" s="71"/>
      <c r="AK107" s="69"/>
      <c r="AL107" s="69"/>
      <c r="AM107" s="113">
        <f t="shared" si="11"/>
        <v>-44196</v>
      </c>
      <c r="AN107" s="72"/>
      <c r="AO107" s="68"/>
      <c r="AP107" s="71"/>
      <c r="AQ107" s="69"/>
      <c r="AR107" s="69"/>
      <c r="AS107" s="113">
        <f t="shared" si="12"/>
        <v>-44196</v>
      </c>
      <c r="AT107" s="72"/>
      <c r="AU107" s="68"/>
      <c r="AV107" s="222"/>
    </row>
    <row r="108" spans="2:48" ht="21" customHeight="1" x14ac:dyDescent="0.25">
      <c r="B108" s="73" t="s">
        <v>330</v>
      </c>
      <c r="C108" s="124" t="s">
        <v>399</v>
      </c>
      <c r="D108" s="111">
        <f t="shared" si="4"/>
        <v>0</v>
      </c>
      <c r="E108" s="112">
        <f t="shared" si="5"/>
        <v>0</v>
      </c>
      <c r="F108" s="74"/>
      <c r="G108" s="75"/>
      <c r="H108" s="75"/>
      <c r="I108" s="113">
        <f t="shared" si="6"/>
        <v>-44196</v>
      </c>
      <c r="J108" s="76"/>
      <c r="K108" s="77"/>
      <c r="L108" s="74"/>
      <c r="M108" s="75"/>
      <c r="N108" s="75"/>
      <c r="O108" s="113">
        <f t="shared" si="7"/>
        <v>-44196</v>
      </c>
      <c r="P108" s="76"/>
      <c r="Q108" s="77"/>
      <c r="R108" s="74"/>
      <c r="S108" s="75"/>
      <c r="T108" s="75"/>
      <c r="U108" s="113">
        <f t="shared" si="8"/>
        <v>-44196</v>
      </c>
      <c r="V108" s="76"/>
      <c r="W108" s="77"/>
      <c r="X108" s="74"/>
      <c r="Y108" s="75"/>
      <c r="Z108" s="75"/>
      <c r="AA108" s="113">
        <f t="shared" si="9"/>
        <v>-44196</v>
      </c>
      <c r="AB108" s="76"/>
      <c r="AC108" s="77"/>
      <c r="AD108" s="74"/>
      <c r="AE108" s="75"/>
      <c r="AF108" s="75"/>
      <c r="AG108" s="113">
        <f t="shared" si="10"/>
        <v>-44196</v>
      </c>
      <c r="AH108" s="76"/>
      <c r="AI108" s="77"/>
      <c r="AJ108" s="74"/>
      <c r="AK108" s="75"/>
      <c r="AL108" s="75"/>
      <c r="AM108" s="113">
        <f t="shared" si="11"/>
        <v>-44196</v>
      </c>
      <c r="AN108" s="76"/>
      <c r="AO108" s="77"/>
      <c r="AP108" s="74"/>
      <c r="AQ108" s="75"/>
      <c r="AR108" s="75"/>
      <c r="AS108" s="113">
        <f t="shared" si="12"/>
        <v>-44196</v>
      </c>
      <c r="AT108" s="76"/>
      <c r="AU108" s="77"/>
      <c r="AV108" s="222"/>
    </row>
    <row r="109" spans="2:48" ht="21" customHeight="1" x14ac:dyDescent="0.25">
      <c r="B109" s="70" t="s">
        <v>331</v>
      </c>
      <c r="C109" s="124" t="s">
        <v>399</v>
      </c>
      <c r="D109" s="111">
        <f t="shared" si="4"/>
        <v>0</v>
      </c>
      <c r="E109" s="112">
        <f t="shared" si="5"/>
        <v>0</v>
      </c>
      <c r="F109" s="71"/>
      <c r="G109" s="69"/>
      <c r="H109" s="69"/>
      <c r="I109" s="113">
        <f t="shared" si="6"/>
        <v>-44196</v>
      </c>
      <c r="J109" s="72"/>
      <c r="K109" s="68"/>
      <c r="L109" s="71"/>
      <c r="M109" s="69"/>
      <c r="N109" s="69"/>
      <c r="O109" s="113">
        <f t="shared" si="7"/>
        <v>-44196</v>
      </c>
      <c r="P109" s="72"/>
      <c r="Q109" s="68"/>
      <c r="R109" s="71"/>
      <c r="S109" s="69"/>
      <c r="T109" s="69"/>
      <c r="U109" s="113">
        <f t="shared" si="8"/>
        <v>-44196</v>
      </c>
      <c r="V109" s="72"/>
      <c r="W109" s="68"/>
      <c r="X109" s="71"/>
      <c r="Y109" s="69"/>
      <c r="Z109" s="69"/>
      <c r="AA109" s="113">
        <f t="shared" si="9"/>
        <v>-44196</v>
      </c>
      <c r="AB109" s="72"/>
      <c r="AC109" s="68"/>
      <c r="AD109" s="71"/>
      <c r="AE109" s="69"/>
      <c r="AF109" s="69"/>
      <c r="AG109" s="113">
        <f t="shared" si="10"/>
        <v>-44196</v>
      </c>
      <c r="AH109" s="72"/>
      <c r="AI109" s="68"/>
      <c r="AJ109" s="71"/>
      <c r="AK109" s="69"/>
      <c r="AL109" s="69"/>
      <c r="AM109" s="113">
        <f t="shared" si="11"/>
        <v>-44196</v>
      </c>
      <c r="AN109" s="72"/>
      <c r="AO109" s="68"/>
      <c r="AP109" s="71"/>
      <c r="AQ109" s="69"/>
      <c r="AR109" s="69"/>
      <c r="AS109" s="113">
        <f t="shared" si="12"/>
        <v>-44196</v>
      </c>
      <c r="AT109" s="72"/>
      <c r="AU109" s="68"/>
      <c r="AV109" s="222"/>
    </row>
    <row r="110" spans="2:48" ht="21" customHeight="1" x14ac:dyDescent="0.25">
      <c r="B110" s="73" t="s">
        <v>332</v>
      </c>
      <c r="C110" s="124" t="s">
        <v>399</v>
      </c>
      <c r="D110" s="111">
        <f t="shared" si="4"/>
        <v>0</v>
      </c>
      <c r="E110" s="112">
        <f t="shared" si="5"/>
        <v>0</v>
      </c>
      <c r="F110" s="74"/>
      <c r="G110" s="75"/>
      <c r="H110" s="75"/>
      <c r="I110" s="113">
        <f t="shared" si="6"/>
        <v>-44196</v>
      </c>
      <c r="J110" s="76"/>
      <c r="K110" s="77"/>
      <c r="L110" s="74"/>
      <c r="M110" s="75"/>
      <c r="N110" s="75"/>
      <c r="O110" s="113">
        <f t="shared" si="7"/>
        <v>-44196</v>
      </c>
      <c r="P110" s="76"/>
      <c r="Q110" s="77"/>
      <c r="R110" s="74"/>
      <c r="S110" s="75"/>
      <c r="T110" s="75"/>
      <c r="U110" s="113">
        <f t="shared" si="8"/>
        <v>-44196</v>
      </c>
      <c r="V110" s="76"/>
      <c r="W110" s="77"/>
      <c r="X110" s="74"/>
      <c r="Y110" s="75"/>
      <c r="Z110" s="75"/>
      <c r="AA110" s="113">
        <f t="shared" si="9"/>
        <v>-44196</v>
      </c>
      <c r="AB110" s="76"/>
      <c r="AC110" s="77"/>
      <c r="AD110" s="74"/>
      <c r="AE110" s="75"/>
      <c r="AF110" s="75"/>
      <c r="AG110" s="113">
        <f t="shared" si="10"/>
        <v>-44196</v>
      </c>
      <c r="AH110" s="76"/>
      <c r="AI110" s="77"/>
      <c r="AJ110" s="74"/>
      <c r="AK110" s="75"/>
      <c r="AL110" s="75"/>
      <c r="AM110" s="113">
        <f t="shared" si="11"/>
        <v>-44196</v>
      </c>
      <c r="AN110" s="76"/>
      <c r="AO110" s="77"/>
      <c r="AP110" s="74"/>
      <c r="AQ110" s="75"/>
      <c r="AR110" s="75"/>
      <c r="AS110" s="113">
        <f t="shared" si="12"/>
        <v>-44196</v>
      </c>
      <c r="AT110" s="76"/>
      <c r="AU110" s="77"/>
      <c r="AV110" s="222"/>
    </row>
    <row r="111" spans="2:48" ht="21" customHeight="1" x14ac:dyDescent="0.25">
      <c r="B111" s="70" t="s">
        <v>333</v>
      </c>
      <c r="C111" s="124" t="s">
        <v>399</v>
      </c>
      <c r="D111" s="111">
        <f t="shared" si="4"/>
        <v>0</v>
      </c>
      <c r="E111" s="112">
        <f t="shared" si="5"/>
        <v>0</v>
      </c>
      <c r="F111" s="71"/>
      <c r="G111" s="69"/>
      <c r="H111" s="69"/>
      <c r="I111" s="113">
        <f t="shared" si="6"/>
        <v>-44196</v>
      </c>
      <c r="J111" s="72"/>
      <c r="K111" s="68"/>
      <c r="L111" s="71"/>
      <c r="M111" s="69"/>
      <c r="N111" s="69"/>
      <c r="O111" s="113">
        <f t="shared" si="7"/>
        <v>-44196</v>
      </c>
      <c r="P111" s="72"/>
      <c r="Q111" s="68"/>
      <c r="R111" s="71"/>
      <c r="S111" s="69"/>
      <c r="T111" s="69"/>
      <c r="U111" s="113">
        <f t="shared" si="8"/>
        <v>-44196</v>
      </c>
      <c r="V111" s="72"/>
      <c r="W111" s="68"/>
      <c r="X111" s="71"/>
      <c r="Y111" s="69"/>
      <c r="Z111" s="69"/>
      <c r="AA111" s="113">
        <f t="shared" si="9"/>
        <v>-44196</v>
      </c>
      <c r="AB111" s="72"/>
      <c r="AC111" s="68"/>
      <c r="AD111" s="71"/>
      <c r="AE111" s="69"/>
      <c r="AF111" s="69"/>
      <c r="AG111" s="113">
        <f t="shared" si="10"/>
        <v>-44196</v>
      </c>
      <c r="AH111" s="72"/>
      <c r="AI111" s="68"/>
      <c r="AJ111" s="71"/>
      <c r="AK111" s="69"/>
      <c r="AL111" s="69"/>
      <c r="AM111" s="113">
        <f t="shared" si="11"/>
        <v>-44196</v>
      </c>
      <c r="AN111" s="72"/>
      <c r="AO111" s="68"/>
      <c r="AP111" s="71"/>
      <c r="AQ111" s="69"/>
      <c r="AR111" s="69"/>
      <c r="AS111" s="113">
        <f t="shared" si="12"/>
        <v>-44196</v>
      </c>
      <c r="AT111" s="72"/>
      <c r="AU111" s="68"/>
      <c r="AV111" s="222"/>
    </row>
    <row r="112" spans="2:48" ht="21" customHeight="1" x14ac:dyDescent="0.25">
      <c r="B112" s="73" t="s">
        <v>334</v>
      </c>
      <c r="C112" s="124" t="s">
        <v>399</v>
      </c>
      <c r="D112" s="111">
        <f t="shared" si="4"/>
        <v>0</v>
      </c>
      <c r="E112" s="112">
        <f t="shared" si="5"/>
        <v>0</v>
      </c>
      <c r="F112" s="74"/>
      <c r="G112" s="75"/>
      <c r="H112" s="75"/>
      <c r="I112" s="113">
        <f t="shared" si="6"/>
        <v>-44196</v>
      </c>
      <c r="J112" s="76"/>
      <c r="K112" s="77"/>
      <c r="L112" s="74"/>
      <c r="M112" s="75"/>
      <c r="N112" s="75"/>
      <c r="O112" s="113">
        <f t="shared" si="7"/>
        <v>-44196</v>
      </c>
      <c r="P112" s="76"/>
      <c r="Q112" s="77"/>
      <c r="R112" s="74"/>
      <c r="S112" s="75"/>
      <c r="T112" s="75"/>
      <c r="U112" s="113">
        <f t="shared" si="8"/>
        <v>-44196</v>
      </c>
      <c r="V112" s="76"/>
      <c r="W112" s="77"/>
      <c r="X112" s="74"/>
      <c r="Y112" s="75"/>
      <c r="Z112" s="75"/>
      <c r="AA112" s="113">
        <f t="shared" si="9"/>
        <v>-44196</v>
      </c>
      <c r="AB112" s="76"/>
      <c r="AC112" s="77"/>
      <c r="AD112" s="74"/>
      <c r="AE112" s="75"/>
      <c r="AF112" s="75"/>
      <c r="AG112" s="113">
        <f t="shared" si="10"/>
        <v>-44196</v>
      </c>
      <c r="AH112" s="76"/>
      <c r="AI112" s="77"/>
      <c r="AJ112" s="74"/>
      <c r="AK112" s="75"/>
      <c r="AL112" s="75"/>
      <c r="AM112" s="113">
        <f t="shared" si="11"/>
        <v>-44196</v>
      </c>
      <c r="AN112" s="76"/>
      <c r="AO112" s="77"/>
      <c r="AP112" s="74"/>
      <c r="AQ112" s="75"/>
      <c r="AR112" s="75"/>
      <c r="AS112" s="113">
        <f t="shared" si="12"/>
        <v>-44196</v>
      </c>
      <c r="AT112" s="76"/>
      <c r="AU112" s="77"/>
      <c r="AV112" s="222"/>
    </row>
    <row r="113" spans="2:48" ht="21" customHeight="1" x14ac:dyDescent="0.25">
      <c r="B113" s="70" t="s">
        <v>335</v>
      </c>
      <c r="C113" s="124" t="s">
        <v>399</v>
      </c>
      <c r="D113" s="111">
        <f t="shared" si="4"/>
        <v>0</v>
      </c>
      <c r="E113" s="112">
        <f t="shared" si="5"/>
        <v>0</v>
      </c>
      <c r="F113" s="71"/>
      <c r="G113" s="69"/>
      <c r="H113" s="69"/>
      <c r="I113" s="113">
        <f t="shared" si="6"/>
        <v>-44196</v>
      </c>
      <c r="J113" s="72"/>
      <c r="K113" s="68"/>
      <c r="L113" s="71"/>
      <c r="M113" s="69"/>
      <c r="N113" s="69"/>
      <c r="O113" s="113">
        <f t="shared" si="7"/>
        <v>-44196</v>
      </c>
      <c r="P113" s="72"/>
      <c r="Q113" s="68"/>
      <c r="R113" s="71"/>
      <c r="S113" s="69"/>
      <c r="T113" s="69"/>
      <c r="U113" s="113">
        <f t="shared" si="8"/>
        <v>-44196</v>
      </c>
      <c r="V113" s="72"/>
      <c r="W113" s="68"/>
      <c r="X113" s="71"/>
      <c r="Y113" s="69"/>
      <c r="Z113" s="69"/>
      <c r="AA113" s="113">
        <f t="shared" si="9"/>
        <v>-44196</v>
      </c>
      <c r="AB113" s="72"/>
      <c r="AC113" s="68"/>
      <c r="AD113" s="71"/>
      <c r="AE113" s="69"/>
      <c r="AF113" s="69"/>
      <c r="AG113" s="113">
        <f t="shared" si="10"/>
        <v>-44196</v>
      </c>
      <c r="AH113" s="72"/>
      <c r="AI113" s="68"/>
      <c r="AJ113" s="71"/>
      <c r="AK113" s="69"/>
      <c r="AL113" s="69"/>
      <c r="AM113" s="113">
        <f t="shared" si="11"/>
        <v>-44196</v>
      </c>
      <c r="AN113" s="72"/>
      <c r="AO113" s="68"/>
      <c r="AP113" s="71"/>
      <c r="AQ113" s="69"/>
      <c r="AR113" s="69"/>
      <c r="AS113" s="113">
        <f t="shared" si="12"/>
        <v>-44196</v>
      </c>
      <c r="AT113" s="72"/>
      <c r="AU113" s="68"/>
      <c r="AV113" s="222"/>
    </row>
    <row r="114" spans="2:48" ht="21" customHeight="1" x14ac:dyDescent="0.25">
      <c r="B114" s="73" t="s">
        <v>336</v>
      </c>
      <c r="C114" s="124" t="s">
        <v>399</v>
      </c>
      <c r="D114" s="111">
        <f t="shared" si="4"/>
        <v>0</v>
      </c>
      <c r="E114" s="112">
        <f t="shared" si="5"/>
        <v>0</v>
      </c>
      <c r="F114" s="74"/>
      <c r="G114" s="75"/>
      <c r="H114" s="75"/>
      <c r="I114" s="113">
        <f t="shared" si="6"/>
        <v>-44196</v>
      </c>
      <c r="J114" s="76"/>
      <c r="K114" s="77"/>
      <c r="L114" s="74"/>
      <c r="M114" s="75"/>
      <c r="N114" s="75"/>
      <c r="O114" s="113">
        <f t="shared" si="7"/>
        <v>-44196</v>
      </c>
      <c r="P114" s="76"/>
      <c r="Q114" s="77"/>
      <c r="R114" s="74"/>
      <c r="S114" s="75"/>
      <c r="T114" s="75"/>
      <c r="U114" s="113">
        <f t="shared" si="8"/>
        <v>-44196</v>
      </c>
      <c r="V114" s="76"/>
      <c r="W114" s="77"/>
      <c r="X114" s="74"/>
      <c r="Y114" s="75"/>
      <c r="Z114" s="75"/>
      <c r="AA114" s="113">
        <f t="shared" si="9"/>
        <v>-44196</v>
      </c>
      <c r="AB114" s="76"/>
      <c r="AC114" s="77"/>
      <c r="AD114" s="74"/>
      <c r="AE114" s="75"/>
      <c r="AF114" s="75"/>
      <c r="AG114" s="113">
        <f t="shared" si="10"/>
        <v>-44196</v>
      </c>
      <c r="AH114" s="76"/>
      <c r="AI114" s="77"/>
      <c r="AJ114" s="74"/>
      <c r="AK114" s="75"/>
      <c r="AL114" s="75"/>
      <c r="AM114" s="113">
        <f t="shared" si="11"/>
        <v>-44196</v>
      </c>
      <c r="AN114" s="76"/>
      <c r="AO114" s="77"/>
      <c r="AP114" s="74"/>
      <c r="AQ114" s="75"/>
      <c r="AR114" s="75"/>
      <c r="AS114" s="113">
        <f t="shared" si="12"/>
        <v>-44196</v>
      </c>
      <c r="AT114" s="76"/>
      <c r="AU114" s="77"/>
      <c r="AV114" s="222"/>
    </row>
    <row r="115" spans="2:48" ht="21" customHeight="1" x14ac:dyDescent="0.25">
      <c r="B115" s="70" t="s">
        <v>337</v>
      </c>
      <c r="C115" s="124" t="s">
        <v>399</v>
      </c>
      <c r="D115" s="111">
        <f t="shared" si="4"/>
        <v>0</v>
      </c>
      <c r="E115" s="112">
        <f t="shared" si="5"/>
        <v>0</v>
      </c>
      <c r="F115" s="71"/>
      <c r="G115" s="69"/>
      <c r="H115" s="69"/>
      <c r="I115" s="113">
        <f t="shared" si="6"/>
        <v>-44196</v>
      </c>
      <c r="J115" s="72"/>
      <c r="K115" s="68"/>
      <c r="L115" s="71"/>
      <c r="M115" s="69"/>
      <c r="N115" s="69"/>
      <c r="O115" s="113">
        <f t="shared" si="7"/>
        <v>-44196</v>
      </c>
      <c r="P115" s="72"/>
      <c r="Q115" s="68"/>
      <c r="R115" s="71"/>
      <c r="S115" s="69"/>
      <c r="T115" s="69"/>
      <c r="U115" s="113">
        <f t="shared" si="8"/>
        <v>-44196</v>
      </c>
      <c r="V115" s="72"/>
      <c r="W115" s="68"/>
      <c r="X115" s="71"/>
      <c r="Y115" s="69"/>
      <c r="Z115" s="69"/>
      <c r="AA115" s="113">
        <f t="shared" si="9"/>
        <v>-44196</v>
      </c>
      <c r="AB115" s="72"/>
      <c r="AC115" s="68"/>
      <c r="AD115" s="71"/>
      <c r="AE115" s="69"/>
      <c r="AF115" s="69"/>
      <c r="AG115" s="113">
        <f t="shared" si="10"/>
        <v>-44196</v>
      </c>
      <c r="AH115" s="72"/>
      <c r="AI115" s="68"/>
      <c r="AJ115" s="71"/>
      <c r="AK115" s="69"/>
      <c r="AL115" s="69"/>
      <c r="AM115" s="113">
        <f t="shared" si="11"/>
        <v>-44196</v>
      </c>
      <c r="AN115" s="72"/>
      <c r="AO115" s="68"/>
      <c r="AP115" s="71"/>
      <c r="AQ115" s="69"/>
      <c r="AR115" s="69"/>
      <c r="AS115" s="113">
        <f t="shared" si="12"/>
        <v>-44196</v>
      </c>
      <c r="AT115" s="72"/>
      <c r="AU115" s="68"/>
      <c r="AV115" s="222"/>
    </row>
    <row r="116" spans="2:48" ht="21" customHeight="1" x14ac:dyDescent="0.25">
      <c r="B116" s="73" t="s">
        <v>338</v>
      </c>
      <c r="C116" s="124" t="s">
        <v>399</v>
      </c>
      <c r="D116" s="111">
        <f t="shared" si="4"/>
        <v>0</v>
      </c>
      <c r="E116" s="112">
        <f t="shared" si="5"/>
        <v>0</v>
      </c>
      <c r="F116" s="74"/>
      <c r="G116" s="75"/>
      <c r="H116" s="75"/>
      <c r="I116" s="113">
        <f t="shared" si="6"/>
        <v>-44196</v>
      </c>
      <c r="J116" s="76"/>
      <c r="K116" s="77"/>
      <c r="L116" s="74"/>
      <c r="M116" s="75"/>
      <c r="N116" s="75"/>
      <c r="O116" s="113">
        <f t="shared" si="7"/>
        <v>-44196</v>
      </c>
      <c r="P116" s="76"/>
      <c r="Q116" s="77"/>
      <c r="R116" s="74"/>
      <c r="S116" s="75"/>
      <c r="T116" s="75"/>
      <c r="U116" s="113">
        <f t="shared" si="8"/>
        <v>-44196</v>
      </c>
      <c r="V116" s="76"/>
      <c r="W116" s="77"/>
      <c r="X116" s="74"/>
      <c r="Y116" s="75"/>
      <c r="Z116" s="75"/>
      <c r="AA116" s="113">
        <f t="shared" si="9"/>
        <v>-44196</v>
      </c>
      <c r="AB116" s="76"/>
      <c r="AC116" s="77"/>
      <c r="AD116" s="74"/>
      <c r="AE116" s="75"/>
      <c r="AF116" s="75"/>
      <c r="AG116" s="113">
        <f t="shared" si="10"/>
        <v>-44196</v>
      </c>
      <c r="AH116" s="76"/>
      <c r="AI116" s="77"/>
      <c r="AJ116" s="74"/>
      <c r="AK116" s="75"/>
      <c r="AL116" s="75"/>
      <c r="AM116" s="113">
        <f t="shared" si="11"/>
        <v>-44196</v>
      </c>
      <c r="AN116" s="76"/>
      <c r="AO116" s="77"/>
      <c r="AP116" s="74"/>
      <c r="AQ116" s="75"/>
      <c r="AR116" s="75"/>
      <c r="AS116" s="113">
        <f t="shared" si="12"/>
        <v>-44196</v>
      </c>
      <c r="AT116" s="76"/>
      <c r="AU116" s="77"/>
      <c r="AV116" s="222"/>
    </row>
    <row r="117" spans="2:48" ht="21" customHeight="1" x14ac:dyDescent="0.25">
      <c r="B117" s="70" t="s">
        <v>339</v>
      </c>
      <c r="C117" s="124" t="s">
        <v>399</v>
      </c>
      <c r="D117" s="111">
        <f t="shared" si="4"/>
        <v>0</v>
      </c>
      <c r="E117" s="112">
        <f t="shared" si="5"/>
        <v>0</v>
      </c>
      <c r="F117" s="71"/>
      <c r="G117" s="69"/>
      <c r="H117" s="69"/>
      <c r="I117" s="113">
        <f t="shared" si="6"/>
        <v>-44196</v>
      </c>
      <c r="J117" s="72"/>
      <c r="K117" s="68"/>
      <c r="L117" s="71"/>
      <c r="M117" s="69"/>
      <c r="N117" s="69"/>
      <c r="O117" s="113">
        <f t="shared" si="7"/>
        <v>-44196</v>
      </c>
      <c r="P117" s="72"/>
      <c r="Q117" s="68"/>
      <c r="R117" s="71"/>
      <c r="S117" s="69"/>
      <c r="T117" s="69"/>
      <c r="U117" s="113">
        <f t="shared" si="8"/>
        <v>-44196</v>
      </c>
      <c r="V117" s="72"/>
      <c r="W117" s="68"/>
      <c r="X117" s="71"/>
      <c r="Y117" s="69"/>
      <c r="Z117" s="69"/>
      <c r="AA117" s="113">
        <f t="shared" si="9"/>
        <v>-44196</v>
      </c>
      <c r="AB117" s="72"/>
      <c r="AC117" s="68"/>
      <c r="AD117" s="71"/>
      <c r="AE117" s="69"/>
      <c r="AF117" s="69"/>
      <c r="AG117" s="113">
        <f t="shared" si="10"/>
        <v>-44196</v>
      </c>
      <c r="AH117" s="72"/>
      <c r="AI117" s="68"/>
      <c r="AJ117" s="71"/>
      <c r="AK117" s="69"/>
      <c r="AL117" s="69"/>
      <c r="AM117" s="113">
        <f t="shared" si="11"/>
        <v>-44196</v>
      </c>
      <c r="AN117" s="72"/>
      <c r="AO117" s="68"/>
      <c r="AP117" s="71"/>
      <c r="AQ117" s="69"/>
      <c r="AR117" s="69"/>
      <c r="AS117" s="113">
        <f t="shared" si="12"/>
        <v>-44196</v>
      </c>
      <c r="AT117" s="72"/>
      <c r="AU117" s="68"/>
      <c r="AV117" s="222"/>
    </row>
    <row r="118" spans="2:48" ht="21" customHeight="1" x14ac:dyDescent="0.25">
      <c r="B118" s="73" t="s">
        <v>340</v>
      </c>
      <c r="C118" s="124" t="s">
        <v>399</v>
      </c>
      <c r="D118" s="111">
        <f t="shared" si="4"/>
        <v>0</v>
      </c>
      <c r="E118" s="112">
        <f t="shared" si="5"/>
        <v>0</v>
      </c>
      <c r="F118" s="74"/>
      <c r="G118" s="75"/>
      <c r="H118" s="75"/>
      <c r="I118" s="113">
        <f t="shared" si="6"/>
        <v>-44196</v>
      </c>
      <c r="J118" s="76"/>
      <c r="K118" s="77"/>
      <c r="L118" s="74"/>
      <c r="M118" s="75"/>
      <c r="N118" s="75"/>
      <c r="O118" s="113">
        <f t="shared" si="7"/>
        <v>-44196</v>
      </c>
      <c r="P118" s="76"/>
      <c r="Q118" s="77"/>
      <c r="R118" s="74"/>
      <c r="S118" s="75"/>
      <c r="T118" s="75"/>
      <c r="U118" s="113">
        <f t="shared" si="8"/>
        <v>-44196</v>
      </c>
      <c r="V118" s="76"/>
      <c r="W118" s="77"/>
      <c r="X118" s="74"/>
      <c r="Y118" s="75"/>
      <c r="Z118" s="75"/>
      <c r="AA118" s="113">
        <f t="shared" si="9"/>
        <v>-44196</v>
      </c>
      <c r="AB118" s="76"/>
      <c r="AC118" s="77"/>
      <c r="AD118" s="74"/>
      <c r="AE118" s="75"/>
      <c r="AF118" s="75"/>
      <c r="AG118" s="113">
        <f t="shared" si="10"/>
        <v>-44196</v>
      </c>
      <c r="AH118" s="76"/>
      <c r="AI118" s="77"/>
      <c r="AJ118" s="74"/>
      <c r="AK118" s="75"/>
      <c r="AL118" s="75"/>
      <c r="AM118" s="113">
        <f t="shared" si="11"/>
        <v>-44196</v>
      </c>
      <c r="AN118" s="76"/>
      <c r="AO118" s="77"/>
      <c r="AP118" s="74"/>
      <c r="AQ118" s="75"/>
      <c r="AR118" s="75"/>
      <c r="AS118" s="113">
        <f t="shared" si="12"/>
        <v>-44196</v>
      </c>
      <c r="AT118" s="76"/>
      <c r="AU118" s="77"/>
      <c r="AV118" s="222"/>
    </row>
    <row r="119" spans="2:48" ht="21" customHeight="1" x14ac:dyDescent="0.25">
      <c r="B119" s="70" t="s">
        <v>341</v>
      </c>
      <c r="C119" s="124" t="s">
        <v>399</v>
      </c>
      <c r="D119" s="111">
        <f t="shared" si="4"/>
        <v>0</v>
      </c>
      <c r="E119" s="112">
        <f t="shared" si="5"/>
        <v>0</v>
      </c>
      <c r="F119" s="71"/>
      <c r="G119" s="69"/>
      <c r="H119" s="69"/>
      <c r="I119" s="113">
        <f t="shared" si="6"/>
        <v>-44196</v>
      </c>
      <c r="J119" s="72"/>
      <c r="K119" s="68"/>
      <c r="L119" s="71"/>
      <c r="M119" s="69"/>
      <c r="N119" s="69"/>
      <c r="O119" s="113">
        <f t="shared" si="7"/>
        <v>-44196</v>
      </c>
      <c r="P119" s="72"/>
      <c r="Q119" s="68"/>
      <c r="R119" s="71"/>
      <c r="S119" s="69"/>
      <c r="T119" s="69"/>
      <c r="U119" s="113">
        <f t="shared" si="8"/>
        <v>-44196</v>
      </c>
      <c r="V119" s="72"/>
      <c r="W119" s="68"/>
      <c r="X119" s="71"/>
      <c r="Y119" s="69"/>
      <c r="Z119" s="69"/>
      <c r="AA119" s="113">
        <f t="shared" si="9"/>
        <v>-44196</v>
      </c>
      <c r="AB119" s="72"/>
      <c r="AC119" s="68"/>
      <c r="AD119" s="71"/>
      <c r="AE119" s="69"/>
      <c r="AF119" s="69"/>
      <c r="AG119" s="113">
        <f t="shared" si="10"/>
        <v>-44196</v>
      </c>
      <c r="AH119" s="72"/>
      <c r="AI119" s="68"/>
      <c r="AJ119" s="71"/>
      <c r="AK119" s="69"/>
      <c r="AL119" s="69"/>
      <c r="AM119" s="113">
        <f t="shared" si="11"/>
        <v>-44196</v>
      </c>
      <c r="AN119" s="72"/>
      <c r="AO119" s="68"/>
      <c r="AP119" s="71"/>
      <c r="AQ119" s="69"/>
      <c r="AR119" s="69"/>
      <c r="AS119" s="113">
        <f t="shared" si="12"/>
        <v>-44196</v>
      </c>
      <c r="AT119" s="72"/>
      <c r="AU119" s="68"/>
      <c r="AV119" s="222"/>
    </row>
    <row r="120" spans="2:48" ht="21" customHeight="1" x14ac:dyDescent="0.25">
      <c r="B120" s="73" t="s">
        <v>342</v>
      </c>
      <c r="C120" s="124" t="s">
        <v>399</v>
      </c>
      <c r="D120" s="111">
        <f t="shared" si="4"/>
        <v>0</v>
      </c>
      <c r="E120" s="112">
        <f t="shared" si="5"/>
        <v>0</v>
      </c>
      <c r="F120" s="74"/>
      <c r="G120" s="75"/>
      <c r="H120" s="75"/>
      <c r="I120" s="113">
        <f t="shared" si="6"/>
        <v>-44196</v>
      </c>
      <c r="J120" s="76"/>
      <c r="K120" s="77"/>
      <c r="L120" s="74"/>
      <c r="M120" s="75"/>
      <c r="N120" s="75"/>
      <c r="O120" s="113">
        <f t="shared" si="7"/>
        <v>-44196</v>
      </c>
      <c r="P120" s="76"/>
      <c r="Q120" s="77"/>
      <c r="R120" s="74"/>
      <c r="S120" s="75"/>
      <c r="T120" s="75"/>
      <c r="U120" s="113">
        <f t="shared" si="8"/>
        <v>-44196</v>
      </c>
      <c r="V120" s="76"/>
      <c r="W120" s="77"/>
      <c r="X120" s="74"/>
      <c r="Y120" s="75"/>
      <c r="Z120" s="75"/>
      <c r="AA120" s="113">
        <f t="shared" si="9"/>
        <v>-44196</v>
      </c>
      <c r="AB120" s="76"/>
      <c r="AC120" s="77"/>
      <c r="AD120" s="74"/>
      <c r="AE120" s="75"/>
      <c r="AF120" s="75"/>
      <c r="AG120" s="113">
        <f t="shared" si="10"/>
        <v>-44196</v>
      </c>
      <c r="AH120" s="76"/>
      <c r="AI120" s="77"/>
      <c r="AJ120" s="74"/>
      <c r="AK120" s="75"/>
      <c r="AL120" s="75"/>
      <c r="AM120" s="113">
        <f t="shared" si="11"/>
        <v>-44196</v>
      </c>
      <c r="AN120" s="76"/>
      <c r="AO120" s="77"/>
      <c r="AP120" s="74"/>
      <c r="AQ120" s="75"/>
      <c r="AR120" s="75"/>
      <c r="AS120" s="113">
        <f t="shared" si="12"/>
        <v>-44196</v>
      </c>
      <c r="AT120" s="76"/>
      <c r="AU120" s="77"/>
      <c r="AV120" s="222"/>
    </row>
    <row r="121" spans="2:48" ht="21" customHeight="1" x14ac:dyDescent="0.25">
      <c r="B121" s="70" t="s">
        <v>343</v>
      </c>
      <c r="C121" s="124" t="s">
        <v>399</v>
      </c>
      <c r="D121" s="111">
        <f t="shared" si="4"/>
        <v>0</v>
      </c>
      <c r="E121" s="112">
        <f t="shared" si="5"/>
        <v>0</v>
      </c>
      <c r="F121" s="71"/>
      <c r="G121" s="69"/>
      <c r="H121" s="69"/>
      <c r="I121" s="113">
        <f t="shared" si="6"/>
        <v>-44196</v>
      </c>
      <c r="J121" s="72"/>
      <c r="K121" s="68"/>
      <c r="L121" s="71"/>
      <c r="M121" s="69"/>
      <c r="N121" s="69"/>
      <c r="O121" s="113">
        <f t="shared" si="7"/>
        <v>-44196</v>
      </c>
      <c r="P121" s="72"/>
      <c r="Q121" s="68"/>
      <c r="R121" s="71"/>
      <c r="S121" s="69"/>
      <c r="T121" s="69"/>
      <c r="U121" s="113">
        <f t="shared" si="8"/>
        <v>-44196</v>
      </c>
      <c r="V121" s="72"/>
      <c r="W121" s="68"/>
      <c r="X121" s="71"/>
      <c r="Y121" s="69"/>
      <c r="Z121" s="69"/>
      <c r="AA121" s="113">
        <f t="shared" si="9"/>
        <v>-44196</v>
      </c>
      <c r="AB121" s="72"/>
      <c r="AC121" s="68"/>
      <c r="AD121" s="71"/>
      <c r="AE121" s="69"/>
      <c r="AF121" s="69"/>
      <c r="AG121" s="113">
        <f t="shared" si="10"/>
        <v>-44196</v>
      </c>
      <c r="AH121" s="72"/>
      <c r="AI121" s="68"/>
      <c r="AJ121" s="71"/>
      <c r="AK121" s="69"/>
      <c r="AL121" s="69"/>
      <c r="AM121" s="113">
        <f t="shared" si="11"/>
        <v>-44196</v>
      </c>
      <c r="AN121" s="72"/>
      <c r="AO121" s="68"/>
      <c r="AP121" s="71"/>
      <c r="AQ121" s="69"/>
      <c r="AR121" s="69"/>
      <c r="AS121" s="113">
        <f t="shared" si="12"/>
        <v>-44196</v>
      </c>
      <c r="AT121" s="72"/>
      <c r="AU121" s="68"/>
      <c r="AV121" s="222"/>
    </row>
    <row r="122" spans="2:48" ht="21" customHeight="1" x14ac:dyDescent="0.25">
      <c r="B122" s="73" t="s">
        <v>344</v>
      </c>
      <c r="C122" s="124" t="s">
        <v>399</v>
      </c>
      <c r="D122" s="111">
        <f t="shared" si="4"/>
        <v>0</v>
      </c>
      <c r="E122" s="112">
        <f t="shared" si="5"/>
        <v>0</v>
      </c>
      <c r="F122" s="74"/>
      <c r="G122" s="75"/>
      <c r="H122" s="75"/>
      <c r="I122" s="113">
        <f t="shared" si="6"/>
        <v>-44196</v>
      </c>
      <c r="J122" s="76"/>
      <c r="K122" s="77"/>
      <c r="L122" s="74"/>
      <c r="M122" s="75"/>
      <c r="N122" s="75"/>
      <c r="O122" s="113">
        <f t="shared" si="7"/>
        <v>-44196</v>
      </c>
      <c r="P122" s="76"/>
      <c r="Q122" s="77"/>
      <c r="R122" s="74"/>
      <c r="S122" s="75"/>
      <c r="T122" s="75"/>
      <c r="U122" s="113">
        <f t="shared" si="8"/>
        <v>-44196</v>
      </c>
      <c r="V122" s="76"/>
      <c r="W122" s="77"/>
      <c r="X122" s="74"/>
      <c r="Y122" s="75"/>
      <c r="Z122" s="75"/>
      <c r="AA122" s="113">
        <f t="shared" si="9"/>
        <v>-44196</v>
      </c>
      <c r="AB122" s="76"/>
      <c r="AC122" s="77"/>
      <c r="AD122" s="74"/>
      <c r="AE122" s="75"/>
      <c r="AF122" s="75"/>
      <c r="AG122" s="113">
        <f t="shared" si="10"/>
        <v>-44196</v>
      </c>
      <c r="AH122" s="76"/>
      <c r="AI122" s="77"/>
      <c r="AJ122" s="74"/>
      <c r="AK122" s="75"/>
      <c r="AL122" s="75"/>
      <c r="AM122" s="113">
        <f t="shared" si="11"/>
        <v>-44196</v>
      </c>
      <c r="AN122" s="76"/>
      <c r="AO122" s="77"/>
      <c r="AP122" s="74"/>
      <c r="AQ122" s="75"/>
      <c r="AR122" s="75"/>
      <c r="AS122" s="113">
        <f t="shared" si="12"/>
        <v>-44196</v>
      </c>
      <c r="AT122" s="76"/>
      <c r="AU122" s="77"/>
      <c r="AV122" s="222"/>
    </row>
    <row r="123" spans="2:48" ht="21" customHeight="1" x14ac:dyDescent="0.25">
      <c r="B123" s="70" t="s">
        <v>345</v>
      </c>
      <c r="C123" s="124" t="s">
        <v>399</v>
      </c>
      <c r="D123" s="111">
        <f t="shared" si="4"/>
        <v>0</v>
      </c>
      <c r="E123" s="112">
        <f t="shared" si="5"/>
        <v>0</v>
      </c>
      <c r="F123" s="71"/>
      <c r="G123" s="69"/>
      <c r="H123" s="69"/>
      <c r="I123" s="113">
        <f t="shared" si="6"/>
        <v>-44196</v>
      </c>
      <c r="J123" s="72"/>
      <c r="K123" s="68"/>
      <c r="L123" s="71"/>
      <c r="M123" s="69"/>
      <c r="N123" s="69"/>
      <c r="O123" s="113">
        <f t="shared" si="7"/>
        <v>-44196</v>
      </c>
      <c r="P123" s="72"/>
      <c r="Q123" s="68"/>
      <c r="R123" s="71"/>
      <c r="S123" s="69"/>
      <c r="T123" s="69"/>
      <c r="U123" s="113">
        <f t="shared" si="8"/>
        <v>-44196</v>
      </c>
      <c r="V123" s="72"/>
      <c r="W123" s="68"/>
      <c r="X123" s="71"/>
      <c r="Y123" s="69"/>
      <c r="Z123" s="69"/>
      <c r="AA123" s="113">
        <f t="shared" si="9"/>
        <v>-44196</v>
      </c>
      <c r="AB123" s="72"/>
      <c r="AC123" s="68"/>
      <c r="AD123" s="71"/>
      <c r="AE123" s="69"/>
      <c r="AF123" s="69"/>
      <c r="AG123" s="113">
        <f t="shared" si="10"/>
        <v>-44196</v>
      </c>
      <c r="AH123" s="72"/>
      <c r="AI123" s="68"/>
      <c r="AJ123" s="71"/>
      <c r="AK123" s="69"/>
      <c r="AL123" s="69"/>
      <c r="AM123" s="113">
        <f t="shared" si="11"/>
        <v>-44196</v>
      </c>
      <c r="AN123" s="72"/>
      <c r="AO123" s="68"/>
      <c r="AP123" s="71"/>
      <c r="AQ123" s="69"/>
      <c r="AR123" s="69"/>
      <c r="AS123" s="113">
        <f t="shared" si="12"/>
        <v>-44196</v>
      </c>
      <c r="AT123" s="72"/>
      <c r="AU123" s="68"/>
      <c r="AV123" s="222"/>
    </row>
    <row r="124" spans="2:48" ht="21" customHeight="1" x14ac:dyDescent="0.25">
      <c r="B124" s="73" t="s">
        <v>346</v>
      </c>
      <c r="C124" s="124" t="s">
        <v>399</v>
      </c>
      <c r="D124" s="111">
        <f t="shared" si="4"/>
        <v>0</v>
      </c>
      <c r="E124" s="112">
        <f t="shared" si="5"/>
        <v>0</v>
      </c>
      <c r="F124" s="74"/>
      <c r="G124" s="75"/>
      <c r="H124" s="75"/>
      <c r="I124" s="113">
        <f t="shared" si="6"/>
        <v>-44196</v>
      </c>
      <c r="J124" s="76"/>
      <c r="K124" s="77"/>
      <c r="L124" s="74"/>
      <c r="M124" s="75"/>
      <c r="N124" s="75"/>
      <c r="O124" s="113">
        <f t="shared" si="7"/>
        <v>-44196</v>
      </c>
      <c r="P124" s="76"/>
      <c r="Q124" s="77"/>
      <c r="R124" s="74"/>
      <c r="S124" s="75"/>
      <c r="T124" s="75"/>
      <c r="U124" s="113">
        <f t="shared" si="8"/>
        <v>-44196</v>
      </c>
      <c r="V124" s="76"/>
      <c r="W124" s="77"/>
      <c r="X124" s="74"/>
      <c r="Y124" s="75"/>
      <c r="Z124" s="75"/>
      <c r="AA124" s="113">
        <f t="shared" si="9"/>
        <v>-44196</v>
      </c>
      <c r="AB124" s="76"/>
      <c r="AC124" s="77"/>
      <c r="AD124" s="74"/>
      <c r="AE124" s="75"/>
      <c r="AF124" s="75"/>
      <c r="AG124" s="113">
        <f t="shared" si="10"/>
        <v>-44196</v>
      </c>
      <c r="AH124" s="76"/>
      <c r="AI124" s="77"/>
      <c r="AJ124" s="74"/>
      <c r="AK124" s="75"/>
      <c r="AL124" s="75"/>
      <c r="AM124" s="113">
        <f t="shared" si="11"/>
        <v>-44196</v>
      </c>
      <c r="AN124" s="76"/>
      <c r="AO124" s="77"/>
      <c r="AP124" s="74"/>
      <c r="AQ124" s="75"/>
      <c r="AR124" s="75"/>
      <c r="AS124" s="113">
        <f t="shared" si="12"/>
        <v>-44196</v>
      </c>
      <c r="AT124" s="76"/>
      <c r="AU124" s="77"/>
      <c r="AV124" s="222"/>
    </row>
    <row r="125" spans="2:48" ht="21" customHeight="1" x14ac:dyDescent="0.25">
      <c r="B125" s="70" t="s">
        <v>347</v>
      </c>
      <c r="C125" s="124" t="s">
        <v>399</v>
      </c>
      <c r="D125" s="111">
        <f t="shared" si="4"/>
        <v>0</v>
      </c>
      <c r="E125" s="112">
        <f t="shared" si="5"/>
        <v>0</v>
      </c>
      <c r="F125" s="71"/>
      <c r="G125" s="69"/>
      <c r="H125" s="69"/>
      <c r="I125" s="113">
        <f t="shared" si="6"/>
        <v>-44196</v>
      </c>
      <c r="J125" s="72"/>
      <c r="K125" s="68"/>
      <c r="L125" s="71"/>
      <c r="M125" s="69"/>
      <c r="N125" s="69"/>
      <c r="O125" s="113">
        <f t="shared" si="7"/>
        <v>-44196</v>
      </c>
      <c r="P125" s="72"/>
      <c r="Q125" s="68"/>
      <c r="R125" s="71"/>
      <c r="S125" s="69"/>
      <c r="T125" s="69"/>
      <c r="U125" s="113">
        <f t="shared" si="8"/>
        <v>-44196</v>
      </c>
      <c r="V125" s="72"/>
      <c r="W125" s="68"/>
      <c r="X125" s="71"/>
      <c r="Y125" s="69"/>
      <c r="Z125" s="69"/>
      <c r="AA125" s="113">
        <f t="shared" si="9"/>
        <v>-44196</v>
      </c>
      <c r="AB125" s="72"/>
      <c r="AC125" s="68"/>
      <c r="AD125" s="71"/>
      <c r="AE125" s="69"/>
      <c r="AF125" s="69"/>
      <c r="AG125" s="113">
        <f t="shared" si="10"/>
        <v>-44196</v>
      </c>
      <c r="AH125" s="72"/>
      <c r="AI125" s="68"/>
      <c r="AJ125" s="71"/>
      <c r="AK125" s="69"/>
      <c r="AL125" s="69"/>
      <c r="AM125" s="113">
        <f t="shared" si="11"/>
        <v>-44196</v>
      </c>
      <c r="AN125" s="72"/>
      <c r="AO125" s="68"/>
      <c r="AP125" s="71"/>
      <c r="AQ125" s="69"/>
      <c r="AR125" s="69"/>
      <c r="AS125" s="113">
        <f t="shared" si="12"/>
        <v>-44196</v>
      </c>
      <c r="AT125" s="72"/>
      <c r="AU125" s="68"/>
      <c r="AV125" s="222"/>
    </row>
    <row r="126" spans="2:48" ht="21" customHeight="1" x14ac:dyDescent="0.25">
      <c r="B126" s="73" t="s">
        <v>348</v>
      </c>
      <c r="C126" s="124" t="s">
        <v>399</v>
      </c>
      <c r="D126" s="111">
        <f t="shared" si="4"/>
        <v>0</v>
      </c>
      <c r="E126" s="112">
        <f t="shared" si="5"/>
        <v>0</v>
      </c>
      <c r="F126" s="74"/>
      <c r="G126" s="75"/>
      <c r="H126" s="75"/>
      <c r="I126" s="113">
        <f t="shared" si="6"/>
        <v>-44196</v>
      </c>
      <c r="J126" s="76"/>
      <c r="K126" s="77"/>
      <c r="L126" s="74"/>
      <c r="M126" s="75"/>
      <c r="N126" s="75"/>
      <c r="O126" s="113">
        <f t="shared" si="7"/>
        <v>-44196</v>
      </c>
      <c r="P126" s="76"/>
      <c r="Q126" s="77"/>
      <c r="R126" s="74"/>
      <c r="S126" s="75"/>
      <c r="T126" s="75"/>
      <c r="U126" s="113">
        <f t="shared" si="8"/>
        <v>-44196</v>
      </c>
      <c r="V126" s="76"/>
      <c r="W126" s="77"/>
      <c r="X126" s="74"/>
      <c r="Y126" s="75"/>
      <c r="Z126" s="75"/>
      <c r="AA126" s="113">
        <f t="shared" si="9"/>
        <v>-44196</v>
      </c>
      <c r="AB126" s="76"/>
      <c r="AC126" s="77"/>
      <c r="AD126" s="74"/>
      <c r="AE126" s="75"/>
      <c r="AF126" s="75"/>
      <c r="AG126" s="113">
        <f t="shared" si="10"/>
        <v>-44196</v>
      </c>
      <c r="AH126" s="76"/>
      <c r="AI126" s="77"/>
      <c r="AJ126" s="74"/>
      <c r="AK126" s="75"/>
      <c r="AL126" s="75"/>
      <c r="AM126" s="113">
        <f t="shared" si="11"/>
        <v>-44196</v>
      </c>
      <c r="AN126" s="76"/>
      <c r="AO126" s="77"/>
      <c r="AP126" s="74"/>
      <c r="AQ126" s="75"/>
      <c r="AR126" s="75"/>
      <c r="AS126" s="113">
        <f t="shared" si="12"/>
        <v>-44196</v>
      </c>
      <c r="AT126" s="76"/>
      <c r="AU126" s="77"/>
      <c r="AV126" s="222"/>
    </row>
    <row r="127" spans="2:48" ht="21" customHeight="1" x14ac:dyDescent="0.25">
      <c r="B127" s="70" t="s">
        <v>349</v>
      </c>
      <c r="C127" s="124" t="s">
        <v>399</v>
      </c>
      <c r="D127" s="111">
        <f t="shared" si="4"/>
        <v>0</v>
      </c>
      <c r="E127" s="112">
        <f t="shared" si="5"/>
        <v>0</v>
      </c>
      <c r="F127" s="71"/>
      <c r="G127" s="69"/>
      <c r="H127" s="69"/>
      <c r="I127" s="113">
        <f t="shared" si="6"/>
        <v>-44196</v>
      </c>
      <c r="J127" s="72"/>
      <c r="K127" s="68"/>
      <c r="L127" s="71"/>
      <c r="M127" s="69"/>
      <c r="N127" s="69"/>
      <c r="O127" s="113">
        <f t="shared" si="7"/>
        <v>-44196</v>
      </c>
      <c r="P127" s="72"/>
      <c r="Q127" s="68"/>
      <c r="R127" s="71"/>
      <c r="S127" s="69"/>
      <c r="T127" s="69"/>
      <c r="U127" s="113">
        <f t="shared" si="8"/>
        <v>-44196</v>
      </c>
      <c r="V127" s="72"/>
      <c r="W127" s="68"/>
      <c r="X127" s="71"/>
      <c r="Y127" s="69"/>
      <c r="Z127" s="69"/>
      <c r="AA127" s="113">
        <f t="shared" si="9"/>
        <v>-44196</v>
      </c>
      <c r="AB127" s="72"/>
      <c r="AC127" s="68"/>
      <c r="AD127" s="71"/>
      <c r="AE127" s="69"/>
      <c r="AF127" s="69"/>
      <c r="AG127" s="113">
        <f t="shared" si="10"/>
        <v>-44196</v>
      </c>
      <c r="AH127" s="72"/>
      <c r="AI127" s="68"/>
      <c r="AJ127" s="71"/>
      <c r="AK127" s="69"/>
      <c r="AL127" s="69"/>
      <c r="AM127" s="113">
        <f t="shared" si="11"/>
        <v>-44196</v>
      </c>
      <c r="AN127" s="72"/>
      <c r="AO127" s="68"/>
      <c r="AP127" s="71"/>
      <c r="AQ127" s="69"/>
      <c r="AR127" s="69"/>
      <c r="AS127" s="113">
        <f t="shared" si="12"/>
        <v>-44196</v>
      </c>
      <c r="AT127" s="72"/>
      <c r="AU127" s="68"/>
      <c r="AV127" s="222"/>
    </row>
    <row r="128" spans="2:48" ht="21" customHeight="1" x14ac:dyDescent="0.25">
      <c r="B128" s="73" t="s">
        <v>350</v>
      </c>
      <c r="C128" s="124" t="s">
        <v>399</v>
      </c>
      <c r="D128" s="111">
        <f t="shared" si="4"/>
        <v>0</v>
      </c>
      <c r="E128" s="112">
        <f t="shared" si="5"/>
        <v>0</v>
      </c>
      <c r="F128" s="74"/>
      <c r="G128" s="75"/>
      <c r="H128" s="75"/>
      <c r="I128" s="113">
        <f t="shared" si="6"/>
        <v>-44196</v>
      </c>
      <c r="J128" s="76"/>
      <c r="K128" s="77"/>
      <c r="L128" s="74"/>
      <c r="M128" s="75"/>
      <c r="N128" s="75"/>
      <c r="O128" s="113">
        <f t="shared" si="7"/>
        <v>-44196</v>
      </c>
      <c r="P128" s="76"/>
      <c r="Q128" s="77"/>
      <c r="R128" s="74"/>
      <c r="S128" s="75"/>
      <c r="T128" s="75"/>
      <c r="U128" s="113">
        <f t="shared" si="8"/>
        <v>-44196</v>
      </c>
      <c r="V128" s="76"/>
      <c r="W128" s="77"/>
      <c r="X128" s="74"/>
      <c r="Y128" s="75"/>
      <c r="Z128" s="75"/>
      <c r="AA128" s="113">
        <f t="shared" si="9"/>
        <v>-44196</v>
      </c>
      <c r="AB128" s="76"/>
      <c r="AC128" s="77"/>
      <c r="AD128" s="74"/>
      <c r="AE128" s="75"/>
      <c r="AF128" s="75"/>
      <c r="AG128" s="113">
        <f t="shared" si="10"/>
        <v>-44196</v>
      </c>
      <c r="AH128" s="76"/>
      <c r="AI128" s="77"/>
      <c r="AJ128" s="74"/>
      <c r="AK128" s="75"/>
      <c r="AL128" s="75"/>
      <c r="AM128" s="113">
        <f t="shared" si="11"/>
        <v>-44196</v>
      </c>
      <c r="AN128" s="76"/>
      <c r="AO128" s="77"/>
      <c r="AP128" s="74"/>
      <c r="AQ128" s="75"/>
      <c r="AR128" s="75"/>
      <c r="AS128" s="113">
        <f t="shared" si="12"/>
        <v>-44196</v>
      </c>
      <c r="AT128" s="76"/>
      <c r="AU128" s="77"/>
      <c r="AV128" s="222"/>
    </row>
    <row r="129" spans="2:48" ht="21" customHeight="1" x14ac:dyDescent="0.25">
      <c r="B129" s="70" t="s">
        <v>351</v>
      </c>
      <c r="C129" s="124" t="s">
        <v>399</v>
      </c>
      <c r="D129" s="111">
        <f t="shared" si="4"/>
        <v>0</v>
      </c>
      <c r="E129" s="112">
        <f t="shared" si="5"/>
        <v>0</v>
      </c>
      <c r="F129" s="71"/>
      <c r="G129" s="69"/>
      <c r="H129" s="69"/>
      <c r="I129" s="113">
        <f t="shared" si="6"/>
        <v>-44196</v>
      </c>
      <c r="J129" s="72"/>
      <c r="K129" s="68"/>
      <c r="L129" s="71"/>
      <c r="M129" s="69"/>
      <c r="N129" s="69"/>
      <c r="O129" s="113">
        <f t="shared" si="7"/>
        <v>-44196</v>
      </c>
      <c r="P129" s="72"/>
      <c r="Q129" s="68"/>
      <c r="R129" s="71"/>
      <c r="S129" s="69"/>
      <c r="T129" s="69"/>
      <c r="U129" s="113">
        <f t="shared" si="8"/>
        <v>-44196</v>
      </c>
      <c r="V129" s="72"/>
      <c r="W129" s="68"/>
      <c r="X129" s="71"/>
      <c r="Y129" s="69"/>
      <c r="Z129" s="69"/>
      <c r="AA129" s="113">
        <f t="shared" si="9"/>
        <v>-44196</v>
      </c>
      <c r="AB129" s="72"/>
      <c r="AC129" s="68"/>
      <c r="AD129" s="71"/>
      <c r="AE129" s="69"/>
      <c r="AF129" s="69"/>
      <c r="AG129" s="113">
        <f t="shared" si="10"/>
        <v>-44196</v>
      </c>
      <c r="AH129" s="72"/>
      <c r="AI129" s="68"/>
      <c r="AJ129" s="71"/>
      <c r="AK129" s="69"/>
      <c r="AL129" s="69"/>
      <c r="AM129" s="113">
        <f t="shared" si="11"/>
        <v>-44196</v>
      </c>
      <c r="AN129" s="72"/>
      <c r="AO129" s="68"/>
      <c r="AP129" s="71"/>
      <c r="AQ129" s="69"/>
      <c r="AR129" s="69"/>
      <c r="AS129" s="113">
        <f t="shared" si="12"/>
        <v>-44196</v>
      </c>
      <c r="AT129" s="72"/>
      <c r="AU129" s="68"/>
      <c r="AV129" s="222"/>
    </row>
    <row r="130" spans="2:48" ht="21" customHeight="1" x14ac:dyDescent="0.25">
      <c r="B130" s="73" t="s">
        <v>352</v>
      </c>
      <c r="C130" s="124" t="s">
        <v>399</v>
      </c>
      <c r="D130" s="111">
        <f t="shared" si="4"/>
        <v>0</v>
      </c>
      <c r="E130" s="112">
        <f t="shared" si="5"/>
        <v>0</v>
      </c>
      <c r="F130" s="74"/>
      <c r="G130" s="75"/>
      <c r="H130" s="75"/>
      <c r="I130" s="113">
        <f t="shared" si="6"/>
        <v>-44196</v>
      </c>
      <c r="J130" s="76"/>
      <c r="K130" s="77"/>
      <c r="L130" s="74"/>
      <c r="M130" s="75"/>
      <c r="N130" s="75"/>
      <c r="O130" s="113">
        <f t="shared" si="7"/>
        <v>-44196</v>
      </c>
      <c r="P130" s="76"/>
      <c r="Q130" s="77"/>
      <c r="R130" s="74"/>
      <c r="S130" s="75"/>
      <c r="T130" s="75"/>
      <c r="U130" s="113">
        <f t="shared" si="8"/>
        <v>-44196</v>
      </c>
      <c r="V130" s="76"/>
      <c r="W130" s="77"/>
      <c r="X130" s="74"/>
      <c r="Y130" s="75"/>
      <c r="Z130" s="75"/>
      <c r="AA130" s="113">
        <f t="shared" si="9"/>
        <v>-44196</v>
      </c>
      <c r="AB130" s="76"/>
      <c r="AC130" s="77"/>
      <c r="AD130" s="74"/>
      <c r="AE130" s="75"/>
      <c r="AF130" s="75"/>
      <c r="AG130" s="113">
        <f t="shared" si="10"/>
        <v>-44196</v>
      </c>
      <c r="AH130" s="76"/>
      <c r="AI130" s="77"/>
      <c r="AJ130" s="74"/>
      <c r="AK130" s="75"/>
      <c r="AL130" s="75"/>
      <c r="AM130" s="113">
        <f t="shared" si="11"/>
        <v>-44196</v>
      </c>
      <c r="AN130" s="76"/>
      <c r="AO130" s="77"/>
      <c r="AP130" s="74"/>
      <c r="AQ130" s="75"/>
      <c r="AR130" s="75"/>
      <c r="AS130" s="113">
        <f t="shared" si="12"/>
        <v>-44196</v>
      </c>
      <c r="AT130" s="76"/>
      <c r="AU130" s="77"/>
      <c r="AV130" s="222"/>
    </row>
    <row r="131" spans="2:48" ht="21" customHeight="1" x14ac:dyDescent="0.25">
      <c r="B131" s="70" t="s">
        <v>353</v>
      </c>
      <c r="C131" s="124" t="s">
        <v>399</v>
      </c>
      <c r="D131" s="111">
        <f t="shared" si="4"/>
        <v>0</v>
      </c>
      <c r="E131" s="112">
        <f t="shared" si="5"/>
        <v>0</v>
      </c>
      <c r="F131" s="71"/>
      <c r="G131" s="69"/>
      <c r="H131" s="69"/>
      <c r="I131" s="113">
        <f t="shared" si="6"/>
        <v>-44196</v>
      </c>
      <c r="J131" s="72"/>
      <c r="K131" s="68"/>
      <c r="L131" s="71"/>
      <c r="M131" s="69"/>
      <c r="N131" s="69"/>
      <c r="O131" s="113">
        <f t="shared" si="7"/>
        <v>-44196</v>
      </c>
      <c r="P131" s="72"/>
      <c r="Q131" s="68"/>
      <c r="R131" s="71"/>
      <c r="S131" s="69"/>
      <c r="T131" s="69"/>
      <c r="U131" s="113">
        <f t="shared" si="8"/>
        <v>-44196</v>
      </c>
      <c r="V131" s="72"/>
      <c r="W131" s="68"/>
      <c r="X131" s="71"/>
      <c r="Y131" s="69"/>
      <c r="Z131" s="69"/>
      <c r="AA131" s="113">
        <f t="shared" si="9"/>
        <v>-44196</v>
      </c>
      <c r="AB131" s="72"/>
      <c r="AC131" s="68"/>
      <c r="AD131" s="71"/>
      <c r="AE131" s="69"/>
      <c r="AF131" s="69"/>
      <c r="AG131" s="113">
        <f t="shared" si="10"/>
        <v>-44196</v>
      </c>
      <c r="AH131" s="72"/>
      <c r="AI131" s="68"/>
      <c r="AJ131" s="71"/>
      <c r="AK131" s="69"/>
      <c r="AL131" s="69"/>
      <c r="AM131" s="113">
        <f t="shared" si="11"/>
        <v>-44196</v>
      </c>
      <c r="AN131" s="72"/>
      <c r="AO131" s="68"/>
      <c r="AP131" s="71"/>
      <c r="AQ131" s="69"/>
      <c r="AR131" s="69"/>
      <c r="AS131" s="113">
        <f t="shared" si="12"/>
        <v>-44196</v>
      </c>
      <c r="AT131" s="72"/>
      <c r="AU131" s="68"/>
      <c r="AV131" s="222"/>
    </row>
    <row r="132" spans="2:48" ht="21" customHeight="1" x14ac:dyDescent="0.25">
      <c r="B132" s="73" t="s">
        <v>354</v>
      </c>
      <c r="C132" s="124" t="s">
        <v>399</v>
      </c>
      <c r="D132" s="111">
        <f t="shared" si="4"/>
        <v>0</v>
      </c>
      <c r="E132" s="112">
        <f t="shared" si="5"/>
        <v>0</v>
      </c>
      <c r="F132" s="74"/>
      <c r="G132" s="75"/>
      <c r="H132" s="75"/>
      <c r="I132" s="113">
        <f t="shared" si="6"/>
        <v>-44196</v>
      </c>
      <c r="J132" s="76"/>
      <c r="K132" s="77"/>
      <c r="L132" s="74"/>
      <c r="M132" s="75"/>
      <c r="N132" s="75"/>
      <c r="O132" s="113">
        <f t="shared" si="7"/>
        <v>-44196</v>
      </c>
      <c r="P132" s="76"/>
      <c r="Q132" s="77"/>
      <c r="R132" s="74"/>
      <c r="S132" s="75"/>
      <c r="T132" s="75"/>
      <c r="U132" s="113">
        <f t="shared" si="8"/>
        <v>-44196</v>
      </c>
      <c r="V132" s="76"/>
      <c r="W132" s="77"/>
      <c r="X132" s="74"/>
      <c r="Y132" s="75"/>
      <c r="Z132" s="75"/>
      <c r="AA132" s="113">
        <f t="shared" si="9"/>
        <v>-44196</v>
      </c>
      <c r="AB132" s="76"/>
      <c r="AC132" s="77"/>
      <c r="AD132" s="74"/>
      <c r="AE132" s="75"/>
      <c r="AF132" s="75"/>
      <c r="AG132" s="113">
        <f t="shared" si="10"/>
        <v>-44196</v>
      </c>
      <c r="AH132" s="76"/>
      <c r="AI132" s="77"/>
      <c r="AJ132" s="74"/>
      <c r="AK132" s="75"/>
      <c r="AL132" s="75"/>
      <c r="AM132" s="113">
        <f t="shared" si="11"/>
        <v>-44196</v>
      </c>
      <c r="AN132" s="76"/>
      <c r="AO132" s="77"/>
      <c r="AP132" s="74"/>
      <c r="AQ132" s="75"/>
      <c r="AR132" s="75"/>
      <c r="AS132" s="113">
        <f t="shared" si="12"/>
        <v>-44196</v>
      </c>
      <c r="AT132" s="76"/>
      <c r="AU132" s="77"/>
      <c r="AV132" s="222"/>
    </row>
    <row r="133" spans="2:48" ht="21" customHeight="1" x14ac:dyDescent="0.25">
      <c r="B133" s="70" t="s">
        <v>355</v>
      </c>
      <c r="C133" s="124" t="s">
        <v>399</v>
      </c>
      <c r="D133" s="111">
        <f t="shared" si="4"/>
        <v>0</v>
      </c>
      <c r="E133" s="112">
        <f t="shared" si="5"/>
        <v>0</v>
      </c>
      <c r="F133" s="71"/>
      <c r="G133" s="69"/>
      <c r="H133" s="69"/>
      <c r="I133" s="113">
        <f t="shared" si="6"/>
        <v>-44196</v>
      </c>
      <c r="J133" s="72"/>
      <c r="K133" s="68"/>
      <c r="L133" s="71"/>
      <c r="M133" s="69"/>
      <c r="N133" s="69"/>
      <c r="O133" s="113">
        <f t="shared" si="7"/>
        <v>-44196</v>
      </c>
      <c r="P133" s="72"/>
      <c r="Q133" s="68"/>
      <c r="R133" s="71"/>
      <c r="S133" s="69"/>
      <c r="T133" s="69"/>
      <c r="U133" s="113">
        <f t="shared" si="8"/>
        <v>-44196</v>
      </c>
      <c r="V133" s="72"/>
      <c r="W133" s="68"/>
      <c r="X133" s="71"/>
      <c r="Y133" s="69"/>
      <c r="Z133" s="69"/>
      <c r="AA133" s="113">
        <f t="shared" si="9"/>
        <v>-44196</v>
      </c>
      <c r="AB133" s="72"/>
      <c r="AC133" s="68"/>
      <c r="AD133" s="71"/>
      <c r="AE133" s="69"/>
      <c r="AF133" s="69"/>
      <c r="AG133" s="113">
        <f t="shared" si="10"/>
        <v>-44196</v>
      </c>
      <c r="AH133" s="72"/>
      <c r="AI133" s="68"/>
      <c r="AJ133" s="71"/>
      <c r="AK133" s="69"/>
      <c r="AL133" s="69"/>
      <c r="AM133" s="113">
        <f t="shared" si="11"/>
        <v>-44196</v>
      </c>
      <c r="AN133" s="72"/>
      <c r="AO133" s="68"/>
      <c r="AP133" s="71"/>
      <c r="AQ133" s="69"/>
      <c r="AR133" s="69"/>
      <c r="AS133" s="113">
        <f t="shared" si="12"/>
        <v>-44196</v>
      </c>
      <c r="AT133" s="72"/>
      <c r="AU133" s="68"/>
      <c r="AV133" s="222"/>
    </row>
    <row r="134" spans="2:48" ht="21" customHeight="1" x14ac:dyDescent="0.25">
      <c r="B134" s="73" t="s">
        <v>356</v>
      </c>
      <c r="C134" s="124" t="s">
        <v>399</v>
      </c>
      <c r="D134" s="111">
        <f t="shared" si="4"/>
        <v>0</v>
      </c>
      <c r="E134" s="112">
        <f t="shared" si="5"/>
        <v>0</v>
      </c>
      <c r="F134" s="74"/>
      <c r="G134" s="75"/>
      <c r="H134" s="75"/>
      <c r="I134" s="113">
        <f t="shared" si="6"/>
        <v>-44196</v>
      </c>
      <c r="J134" s="76"/>
      <c r="K134" s="77"/>
      <c r="L134" s="74"/>
      <c r="M134" s="75"/>
      <c r="N134" s="75"/>
      <c r="O134" s="113">
        <f t="shared" si="7"/>
        <v>-44196</v>
      </c>
      <c r="P134" s="76"/>
      <c r="Q134" s="77"/>
      <c r="R134" s="74"/>
      <c r="S134" s="75"/>
      <c r="T134" s="75"/>
      <c r="U134" s="113">
        <f t="shared" si="8"/>
        <v>-44196</v>
      </c>
      <c r="V134" s="76"/>
      <c r="W134" s="77"/>
      <c r="X134" s="74"/>
      <c r="Y134" s="75"/>
      <c r="Z134" s="75"/>
      <c r="AA134" s="113">
        <f t="shared" si="9"/>
        <v>-44196</v>
      </c>
      <c r="AB134" s="76"/>
      <c r="AC134" s="77"/>
      <c r="AD134" s="74"/>
      <c r="AE134" s="75"/>
      <c r="AF134" s="75"/>
      <c r="AG134" s="113">
        <f t="shared" si="10"/>
        <v>-44196</v>
      </c>
      <c r="AH134" s="76"/>
      <c r="AI134" s="77"/>
      <c r="AJ134" s="74"/>
      <c r="AK134" s="75"/>
      <c r="AL134" s="75"/>
      <c r="AM134" s="113">
        <f t="shared" si="11"/>
        <v>-44196</v>
      </c>
      <c r="AN134" s="76"/>
      <c r="AO134" s="77"/>
      <c r="AP134" s="74"/>
      <c r="AQ134" s="75"/>
      <c r="AR134" s="75"/>
      <c r="AS134" s="113">
        <f t="shared" si="12"/>
        <v>-44196</v>
      </c>
      <c r="AT134" s="76"/>
      <c r="AU134" s="77"/>
      <c r="AV134" s="222"/>
    </row>
    <row r="135" spans="2:48" ht="21" customHeight="1" x14ac:dyDescent="0.25">
      <c r="B135" s="70" t="s">
        <v>357</v>
      </c>
      <c r="C135" s="124" t="s">
        <v>399</v>
      </c>
      <c r="D135" s="111">
        <f t="shared" si="4"/>
        <v>0</v>
      </c>
      <c r="E135" s="112">
        <f t="shared" si="5"/>
        <v>0</v>
      </c>
      <c r="F135" s="71"/>
      <c r="G135" s="69"/>
      <c r="H135" s="69"/>
      <c r="I135" s="113">
        <f t="shared" si="6"/>
        <v>-44196</v>
      </c>
      <c r="J135" s="72"/>
      <c r="K135" s="68"/>
      <c r="L135" s="71"/>
      <c r="M135" s="69"/>
      <c r="N135" s="69"/>
      <c r="O135" s="113">
        <f t="shared" si="7"/>
        <v>-44196</v>
      </c>
      <c r="P135" s="72"/>
      <c r="Q135" s="68"/>
      <c r="R135" s="71"/>
      <c r="S135" s="69"/>
      <c r="T135" s="69"/>
      <c r="U135" s="113">
        <f t="shared" si="8"/>
        <v>-44196</v>
      </c>
      <c r="V135" s="72"/>
      <c r="W135" s="68"/>
      <c r="X135" s="71"/>
      <c r="Y135" s="69"/>
      <c r="Z135" s="69"/>
      <c r="AA135" s="113">
        <f t="shared" si="9"/>
        <v>-44196</v>
      </c>
      <c r="AB135" s="72"/>
      <c r="AC135" s="68"/>
      <c r="AD135" s="71"/>
      <c r="AE135" s="69"/>
      <c r="AF135" s="69"/>
      <c r="AG135" s="113">
        <f t="shared" si="10"/>
        <v>-44196</v>
      </c>
      <c r="AH135" s="72"/>
      <c r="AI135" s="68"/>
      <c r="AJ135" s="71"/>
      <c r="AK135" s="69"/>
      <c r="AL135" s="69"/>
      <c r="AM135" s="113">
        <f t="shared" si="11"/>
        <v>-44196</v>
      </c>
      <c r="AN135" s="72"/>
      <c r="AO135" s="68"/>
      <c r="AP135" s="71"/>
      <c r="AQ135" s="69"/>
      <c r="AR135" s="69"/>
      <c r="AS135" s="113">
        <f t="shared" si="12"/>
        <v>-44196</v>
      </c>
      <c r="AT135" s="72"/>
      <c r="AU135" s="68"/>
      <c r="AV135" s="222"/>
    </row>
    <row r="136" spans="2:48" ht="21" customHeight="1" x14ac:dyDescent="0.25">
      <c r="B136" s="73" t="s">
        <v>358</v>
      </c>
      <c r="C136" s="124" t="s">
        <v>399</v>
      </c>
      <c r="D136" s="111">
        <f t="shared" si="4"/>
        <v>0</v>
      </c>
      <c r="E136" s="112">
        <f t="shared" si="5"/>
        <v>0</v>
      </c>
      <c r="F136" s="74"/>
      <c r="G136" s="75"/>
      <c r="H136" s="75"/>
      <c r="I136" s="113">
        <f t="shared" si="6"/>
        <v>-44196</v>
      </c>
      <c r="J136" s="76"/>
      <c r="K136" s="77"/>
      <c r="L136" s="74"/>
      <c r="M136" s="75"/>
      <c r="N136" s="75"/>
      <c r="O136" s="113">
        <f t="shared" si="7"/>
        <v>-44196</v>
      </c>
      <c r="P136" s="76"/>
      <c r="Q136" s="77"/>
      <c r="R136" s="74"/>
      <c r="S136" s="75"/>
      <c r="T136" s="75"/>
      <c r="U136" s="113">
        <f t="shared" si="8"/>
        <v>-44196</v>
      </c>
      <c r="V136" s="76"/>
      <c r="W136" s="77"/>
      <c r="X136" s="74"/>
      <c r="Y136" s="75"/>
      <c r="Z136" s="75"/>
      <c r="AA136" s="113">
        <f t="shared" si="9"/>
        <v>-44196</v>
      </c>
      <c r="AB136" s="76"/>
      <c r="AC136" s="77"/>
      <c r="AD136" s="74"/>
      <c r="AE136" s="75"/>
      <c r="AF136" s="75"/>
      <c r="AG136" s="113">
        <f t="shared" si="10"/>
        <v>-44196</v>
      </c>
      <c r="AH136" s="76"/>
      <c r="AI136" s="77"/>
      <c r="AJ136" s="74"/>
      <c r="AK136" s="75"/>
      <c r="AL136" s="75"/>
      <c r="AM136" s="113">
        <f t="shared" si="11"/>
        <v>-44196</v>
      </c>
      <c r="AN136" s="76"/>
      <c r="AO136" s="77"/>
      <c r="AP136" s="74"/>
      <c r="AQ136" s="75"/>
      <c r="AR136" s="75"/>
      <c r="AS136" s="113">
        <f t="shared" si="12"/>
        <v>-44196</v>
      </c>
      <c r="AT136" s="76"/>
      <c r="AU136" s="77"/>
      <c r="AV136" s="222"/>
    </row>
    <row r="137" spans="2:48" ht="21" customHeight="1" x14ac:dyDescent="0.25">
      <c r="B137" s="70" t="s">
        <v>359</v>
      </c>
      <c r="C137" s="124" t="s">
        <v>399</v>
      </c>
      <c r="D137" s="111">
        <f t="shared" si="4"/>
        <v>0</v>
      </c>
      <c r="E137" s="112">
        <f t="shared" si="5"/>
        <v>0</v>
      </c>
      <c r="F137" s="71"/>
      <c r="G137" s="69"/>
      <c r="H137" s="69"/>
      <c r="I137" s="113">
        <f t="shared" si="6"/>
        <v>-44196</v>
      </c>
      <c r="J137" s="72"/>
      <c r="K137" s="68"/>
      <c r="L137" s="71"/>
      <c r="M137" s="69"/>
      <c r="N137" s="69"/>
      <c r="O137" s="113">
        <f t="shared" si="7"/>
        <v>-44196</v>
      </c>
      <c r="P137" s="72"/>
      <c r="Q137" s="68"/>
      <c r="R137" s="71"/>
      <c r="S137" s="69"/>
      <c r="T137" s="69"/>
      <c r="U137" s="113">
        <f t="shared" si="8"/>
        <v>-44196</v>
      </c>
      <c r="V137" s="72"/>
      <c r="W137" s="68"/>
      <c r="X137" s="71"/>
      <c r="Y137" s="69"/>
      <c r="Z137" s="69"/>
      <c r="AA137" s="113">
        <f t="shared" si="9"/>
        <v>-44196</v>
      </c>
      <c r="AB137" s="72"/>
      <c r="AC137" s="68"/>
      <c r="AD137" s="71"/>
      <c r="AE137" s="69"/>
      <c r="AF137" s="69"/>
      <c r="AG137" s="113">
        <f t="shared" si="10"/>
        <v>-44196</v>
      </c>
      <c r="AH137" s="72"/>
      <c r="AI137" s="68"/>
      <c r="AJ137" s="71"/>
      <c r="AK137" s="69"/>
      <c r="AL137" s="69"/>
      <c r="AM137" s="113">
        <f t="shared" si="11"/>
        <v>-44196</v>
      </c>
      <c r="AN137" s="72"/>
      <c r="AO137" s="68"/>
      <c r="AP137" s="71"/>
      <c r="AQ137" s="69"/>
      <c r="AR137" s="69"/>
      <c r="AS137" s="113">
        <f t="shared" si="12"/>
        <v>-44196</v>
      </c>
      <c r="AT137" s="72"/>
      <c r="AU137" s="68"/>
      <c r="AV137" s="222"/>
    </row>
    <row r="138" spans="2:48" ht="21" customHeight="1" x14ac:dyDescent="0.25">
      <c r="B138" s="73" t="s">
        <v>360</v>
      </c>
      <c r="C138" s="124" t="s">
        <v>399</v>
      </c>
      <c r="D138" s="111">
        <f t="shared" si="4"/>
        <v>0</v>
      </c>
      <c r="E138" s="112">
        <f t="shared" si="5"/>
        <v>0</v>
      </c>
      <c r="F138" s="74"/>
      <c r="G138" s="75"/>
      <c r="H138" s="75"/>
      <c r="I138" s="113">
        <f t="shared" si="6"/>
        <v>-44196</v>
      </c>
      <c r="J138" s="76"/>
      <c r="K138" s="77"/>
      <c r="L138" s="74"/>
      <c r="M138" s="75"/>
      <c r="N138" s="75"/>
      <c r="O138" s="113">
        <f t="shared" si="7"/>
        <v>-44196</v>
      </c>
      <c r="P138" s="76"/>
      <c r="Q138" s="77"/>
      <c r="R138" s="74"/>
      <c r="S138" s="75"/>
      <c r="T138" s="75"/>
      <c r="U138" s="113">
        <f t="shared" si="8"/>
        <v>-44196</v>
      </c>
      <c r="V138" s="76"/>
      <c r="W138" s="77"/>
      <c r="X138" s="74"/>
      <c r="Y138" s="75"/>
      <c r="Z138" s="75"/>
      <c r="AA138" s="113">
        <f t="shared" si="9"/>
        <v>-44196</v>
      </c>
      <c r="AB138" s="76"/>
      <c r="AC138" s="77"/>
      <c r="AD138" s="74"/>
      <c r="AE138" s="75"/>
      <c r="AF138" s="75"/>
      <c r="AG138" s="113">
        <f t="shared" si="10"/>
        <v>-44196</v>
      </c>
      <c r="AH138" s="76"/>
      <c r="AI138" s="77"/>
      <c r="AJ138" s="74"/>
      <c r="AK138" s="75"/>
      <c r="AL138" s="75"/>
      <c r="AM138" s="113">
        <f t="shared" si="11"/>
        <v>-44196</v>
      </c>
      <c r="AN138" s="76"/>
      <c r="AO138" s="77"/>
      <c r="AP138" s="74"/>
      <c r="AQ138" s="75"/>
      <c r="AR138" s="75"/>
      <c r="AS138" s="113">
        <f t="shared" si="12"/>
        <v>-44196</v>
      </c>
      <c r="AT138" s="76"/>
      <c r="AU138" s="77"/>
      <c r="AV138" s="222"/>
    </row>
    <row r="139" spans="2:48" ht="21" customHeight="1" x14ac:dyDescent="0.25">
      <c r="B139" s="70" t="s">
        <v>361</v>
      </c>
      <c r="C139" s="124" t="s">
        <v>399</v>
      </c>
      <c r="D139" s="111">
        <f t="shared" si="4"/>
        <v>0</v>
      </c>
      <c r="E139" s="112">
        <f t="shared" si="5"/>
        <v>0</v>
      </c>
      <c r="F139" s="71"/>
      <c r="G139" s="69"/>
      <c r="H139" s="69"/>
      <c r="I139" s="113">
        <f t="shared" si="6"/>
        <v>-44196</v>
      </c>
      <c r="J139" s="72"/>
      <c r="K139" s="68"/>
      <c r="L139" s="71"/>
      <c r="M139" s="69"/>
      <c r="N139" s="69"/>
      <c r="O139" s="113">
        <f t="shared" si="7"/>
        <v>-44196</v>
      </c>
      <c r="P139" s="72"/>
      <c r="Q139" s="68"/>
      <c r="R139" s="71"/>
      <c r="S139" s="69"/>
      <c r="T139" s="69"/>
      <c r="U139" s="113">
        <f t="shared" si="8"/>
        <v>-44196</v>
      </c>
      <c r="V139" s="72"/>
      <c r="W139" s="68"/>
      <c r="X139" s="71"/>
      <c r="Y139" s="69"/>
      <c r="Z139" s="69"/>
      <c r="AA139" s="113">
        <f t="shared" si="9"/>
        <v>-44196</v>
      </c>
      <c r="AB139" s="72"/>
      <c r="AC139" s="68"/>
      <c r="AD139" s="71"/>
      <c r="AE139" s="69"/>
      <c r="AF139" s="69"/>
      <c r="AG139" s="113">
        <f t="shared" si="10"/>
        <v>-44196</v>
      </c>
      <c r="AH139" s="72"/>
      <c r="AI139" s="68"/>
      <c r="AJ139" s="71"/>
      <c r="AK139" s="69"/>
      <c r="AL139" s="69"/>
      <c r="AM139" s="113">
        <f t="shared" si="11"/>
        <v>-44196</v>
      </c>
      <c r="AN139" s="72"/>
      <c r="AO139" s="68"/>
      <c r="AP139" s="71"/>
      <c r="AQ139" s="69"/>
      <c r="AR139" s="69"/>
      <c r="AS139" s="113">
        <f t="shared" si="12"/>
        <v>-44196</v>
      </c>
      <c r="AT139" s="72"/>
      <c r="AU139" s="68"/>
      <c r="AV139" s="222"/>
    </row>
    <row r="140" spans="2:48" ht="21" customHeight="1" x14ac:dyDescent="0.25">
      <c r="B140" s="73" t="s">
        <v>362</v>
      </c>
      <c r="C140" s="124" t="s">
        <v>399</v>
      </c>
      <c r="D140" s="111">
        <f t="shared" si="4"/>
        <v>0</v>
      </c>
      <c r="E140" s="112">
        <f t="shared" si="5"/>
        <v>0</v>
      </c>
      <c r="F140" s="74"/>
      <c r="G140" s="75"/>
      <c r="H140" s="75"/>
      <c r="I140" s="113">
        <f t="shared" si="6"/>
        <v>-44196</v>
      </c>
      <c r="J140" s="76"/>
      <c r="K140" s="77"/>
      <c r="L140" s="74"/>
      <c r="M140" s="75"/>
      <c r="N140" s="75"/>
      <c r="O140" s="113">
        <f t="shared" si="7"/>
        <v>-44196</v>
      </c>
      <c r="P140" s="76"/>
      <c r="Q140" s="77"/>
      <c r="R140" s="74"/>
      <c r="S140" s="75"/>
      <c r="T140" s="75"/>
      <c r="U140" s="113">
        <f t="shared" si="8"/>
        <v>-44196</v>
      </c>
      <c r="V140" s="76"/>
      <c r="W140" s="77"/>
      <c r="X140" s="74"/>
      <c r="Y140" s="75"/>
      <c r="Z140" s="75"/>
      <c r="AA140" s="113">
        <f t="shared" si="9"/>
        <v>-44196</v>
      </c>
      <c r="AB140" s="76"/>
      <c r="AC140" s="77"/>
      <c r="AD140" s="74"/>
      <c r="AE140" s="75"/>
      <c r="AF140" s="75"/>
      <c r="AG140" s="113">
        <f t="shared" si="10"/>
        <v>-44196</v>
      </c>
      <c r="AH140" s="76"/>
      <c r="AI140" s="77"/>
      <c r="AJ140" s="74"/>
      <c r="AK140" s="75"/>
      <c r="AL140" s="75"/>
      <c r="AM140" s="113">
        <f t="shared" si="11"/>
        <v>-44196</v>
      </c>
      <c r="AN140" s="76"/>
      <c r="AO140" s="77"/>
      <c r="AP140" s="74"/>
      <c r="AQ140" s="75"/>
      <c r="AR140" s="75"/>
      <c r="AS140" s="113">
        <f t="shared" si="12"/>
        <v>-44196</v>
      </c>
      <c r="AT140" s="76"/>
      <c r="AU140" s="77"/>
      <c r="AV140" s="222"/>
    </row>
    <row r="141" spans="2:48" ht="21" customHeight="1" x14ac:dyDescent="0.25">
      <c r="B141" s="70" t="s">
        <v>363</v>
      </c>
      <c r="C141" s="124" t="s">
        <v>399</v>
      </c>
      <c r="D141" s="111">
        <f t="shared" si="4"/>
        <v>0</v>
      </c>
      <c r="E141" s="112">
        <f t="shared" si="5"/>
        <v>0</v>
      </c>
      <c r="F141" s="71"/>
      <c r="G141" s="69"/>
      <c r="H141" s="69"/>
      <c r="I141" s="113">
        <f t="shared" si="6"/>
        <v>-44196</v>
      </c>
      <c r="J141" s="72"/>
      <c r="K141" s="68"/>
      <c r="L141" s="71"/>
      <c r="M141" s="69"/>
      <c r="N141" s="69"/>
      <c r="O141" s="113">
        <f t="shared" si="7"/>
        <v>-44196</v>
      </c>
      <c r="P141" s="72"/>
      <c r="Q141" s="68"/>
      <c r="R141" s="71"/>
      <c r="S141" s="69"/>
      <c r="T141" s="69"/>
      <c r="U141" s="113">
        <f t="shared" si="8"/>
        <v>-44196</v>
      </c>
      <c r="V141" s="72"/>
      <c r="W141" s="68"/>
      <c r="X141" s="71"/>
      <c r="Y141" s="69"/>
      <c r="Z141" s="69"/>
      <c r="AA141" s="113">
        <f t="shared" si="9"/>
        <v>-44196</v>
      </c>
      <c r="AB141" s="72"/>
      <c r="AC141" s="68"/>
      <c r="AD141" s="71"/>
      <c r="AE141" s="69"/>
      <c r="AF141" s="69"/>
      <c r="AG141" s="113">
        <f t="shared" si="10"/>
        <v>-44196</v>
      </c>
      <c r="AH141" s="72"/>
      <c r="AI141" s="68"/>
      <c r="AJ141" s="71"/>
      <c r="AK141" s="69"/>
      <c r="AL141" s="69"/>
      <c r="AM141" s="113">
        <f t="shared" si="11"/>
        <v>-44196</v>
      </c>
      <c r="AN141" s="72"/>
      <c r="AO141" s="68"/>
      <c r="AP141" s="71"/>
      <c r="AQ141" s="69"/>
      <c r="AR141" s="69"/>
      <c r="AS141" s="113">
        <f t="shared" si="12"/>
        <v>-44196</v>
      </c>
      <c r="AT141" s="72"/>
      <c r="AU141" s="68"/>
      <c r="AV141" s="222"/>
    </row>
    <row r="142" spans="2:48" ht="21" customHeight="1" x14ac:dyDescent="0.25">
      <c r="B142" s="73" t="s">
        <v>364</v>
      </c>
      <c r="C142" s="124" t="s">
        <v>399</v>
      </c>
      <c r="D142" s="111">
        <f t="shared" si="4"/>
        <v>0</v>
      </c>
      <c r="E142" s="112">
        <f t="shared" si="5"/>
        <v>0</v>
      </c>
      <c r="F142" s="74"/>
      <c r="G142" s="75"/>
      <c r="H142" s="75"/>
      <c r="I142" s="113">
        <f t="shared" si="6"/>
        <v>-44196</v>
      </c>
      <c r="J142" s="76"/>
      <c r="K142" s="77"/>
      <c r="L142" s="74"/>
      <c r="M142" s="75"/>
      <c r="N142" s="75"/>
      <c r="O142" s="113">
        <f t="shared" si="7"/>
        <v>-44196</v>
      </c>
      <c r="P142" s="76"/>
      <c r="Q142" s="77"/>
      <c r="R142" s="74"/>
      <c r="S142" s="75"/>
      <c r="T142" s="75"/>
      <c r="U142" s="113">
        <f t="shared" si="8"/>
        <v>-44196</v>
      </c>
      <c r="V142" s="76"/>
      <c r="W142" s="77"/>
      <c r="X142" s="74"/>
      <c r="Y142" s="75"/>
      <c r="Z142" s="75"/>
      <c r="AA142" s="113">
        <f t="shared" si="9"/>
        <v>-44196</v>
      </c>
      <c r="AB142" s="76"/>
      <c r="AC142" s="77"/>
      <c r="AD142" s="74"/>
      <c r="AE142" s="75"/>
      <c r="AF142" s="75"/>
      <c r="AG142" s="113">
        <f t="shared" si="10"/>
        <v>-44196</v>
      </c>
      <c r="AH142" s="76"/>
      <c r="AI142" s="77"/>
      <c r="AJ142" s="74"/>
      <c r="AK142" s="75"/>
      <c r="AL142" s="75"/>
      <c r="AM142" s="113">
        <f t="shared" si="11"/>
        <v>-44196</v>
      </c>
      <c r="AN142" s="76"/>
      <c r="AO142" s="77"/>
      <c r="AP142" s="74"/>
      <c r="AQ142" s="75"/>
      <c r="AR142" s="75"/>
      <c r="AS142" s="113">
        <f t="shared" si="12"/>
        <v>-44196</v>
      </c>
      <c r="AT142" s="76"/>
      <c r="AU142" s="77"/>
      <c r="AV142" s="222"/>
    </row>
    <row r="143" spans="2:48" ht="21" customHeight="1" x14ac:dyDescent="0.25">
      <c r="B143" s="70" t="s">
        <v>365</v>
      </c>
      <c r="C143" s="124" t="s">
        <v>399</v>
      </c>
      <c r="D143" s="111">
        <f t="shared" si="4"/>
        <v>0</v>
      </c>
      <c r="E143" s="112">
        <f t="shared" si="5"/>
        <v>0</v>
      </c>
      <c r="F143" s="71"/>
      <c r="G143" s="69"/>
      <c r="H143" s="69"/>
      <c r="I143" s="113">
        <f t="shared" si="6"/>
        <v>-44196</v>
      </c>
      <c r="J143" s="72"/>
      <c r="K143" s="68"/>
      <c r="L143" s="71"/>
      <c r="M143" s="69"/>
      <c r="N143" s="69"/>
      <c r="O143" s="113">
        <f t="shared" si="7"/>
        <v>-44196</v>
      </c>
      <c r="P143" s="72"/>
      <c r="Q143" s="68"/>
      <c r="R143" s="71"/>
      <c r="S143" s="69"/>
      <c r="T143" s="69"/>
      <c r="U143" s="113">
        <f t="shared" si="8"/>
        <v>-44196</v>
      </c>
      <c r="V143" s="72"/>
      <c r="W143" s="68"/>
      <c r="X143" s="71"/>
      <c r="Y143" s="69"/>
      <c r="Z143" s="69"/>
      <c r="AA143" s="113">
        <f t="shared" si="9"/>
        <v>-44196</v>
      </c>
      <c r="AB143" s="72"/>
      <c r="AC143" s="68"/>
      <c r="AD143" s="71"/>
      <c r="AE143" s="69"/>
      <c r="AF143" s="69"/>
      <c r="AG143" s="113">
        <f t="shared" si="10"/>
        <v>-44196</v>
      </c>
      <c r="AH143" s="72"/>
      <c r="AI143" s="68"/>
      <c r="AJ143" s="71"/>
      <c r="AK143" s="69"/>
      <c r="AL143" s="69"/>
      <c r="AM143" s="113">
        <f t="shared" si="11"/>
        <v>-44196</v>
      </c>
      <c r="AN143" s="72"/>
      <c r="AO143" s="68"/>
      <c r="AP143" s="71"/>
      <c r="AQ143" s="69"/>
      <c r="AR143" s="69"/>
      <c r="AS143" s="113">
        <f t="shared" si="12"/>
        <v>-44196</v>
      </c>
      <c r="AT143" s="72"/>
      <c r="AU143" s="68"/>
      <c r="AV143" s="222"/>
    </row>
    <row r="144" spans="2:48" ht="21" customHeight="1" x14ac:dyDescent="0.25">
      <c r="B144" s="73" t="s">
        <v>366</v>
      </c>
      <c r="C144" s="124" t="s">
        <v>399</v>
      </c>
      <c r="D144" s="111">
        <f t="shared" ref="D144:D154" si="13">IFERROR((AVERAGE(K144,Q144,W144,AC144,AI144,AO144,AU144)),0)</f>
        <v>0</v>
      </c>
      <c r="E144" s="112">
        <f t="shared" si="5"/>
        <v>0</v>
      </c>
      <c r="F144" s="74"/>
      <c r="G144" s="75"/>
      <c r="H144" s="75"/>
      <c r="I144" s="113">
        <f t="shared" si="6"/>
        <v>-44196</v>
      </c>
      <c r="J144" s="76"/>
      <c r="K144" s="77"/>
      <c r="L144" s="74"/>
      <c r="M144" s="75"/>
      <c r="N144" s="75"/>
      <c r="O144" s="113">
        <f t="shared" si="7"/>
        <v>-44196</v>
      </c>
      <c r="P144" s="76"/>
      <c r="Q144" s="77"/>
      <c r="R144" s="74"/>
      <c r="S144" s="75"/>
      <c r="T144" s="75"/>
      <c r="U144" s="113">
        <f t="shared" si="8"/>
        <v>-44196</v>
      </c>
      <c r="V144" s="76"/>
      <c r="W144" s="77"/>
      <c r="X144" s="74"/>
      <c r="Y144" s="75"/>
      <c r="Z144" s="75"/>
      <c r="AA144" s="113">
        <f t="shared" si="9"/>
        <v>-44196</v>
      </c>
      <c r="AB144" s="76"/>
      <c r="AC144" s="77"/>
      <c r="AD144" s="74"/>
      <c r="AE144" s="75"/>
      <c r="AF144" s="75"/>
      <c r="AG144" s="113">
        <f t="shared" si="10"/>
        <v>-44196</v>
      </c>
      <c r="AH144" s="76"/>
      <c r="AI144" s="77"/>
      <c r="AJ144" s="74"/>
      <c r="AK144" s="75"/>
      <c r="AL144" s="75"/>
      <c r="AM144" s="113">
        <f t="shared" si="11"/>
        <v>-44196</v>
      </c>
      <c r="AN144" s="76"/>
      <c r="AO144" s="77"/>
      <c r="AP144" s="74"/>
      <c r="AQ144" s="75"/>
      <c r="AR144" s="75"/>
      <c r="AS144" s="113">
        <f t="shared" si="12"/>
        <v>-44196</v>
      </c>
      <c r="AT144" s="76"/>
      <c r="AU144" s="77"/>
      <c r="AV144" s="222"/>
    </row>
    <row r="145" spans="2:48" ht="21" customHeight="1" x14ac:dyDescent="0.25">
      <c r="B145" s="70" t="s">
        <v>367</v>
      </c>
      <c r="C145" s="124" t="s">
        <v>399</v>
      </c>
      <c r="D145" s="111">
        <f t="shared" si="13"/>
        <v>0</v>
      </c>
      <c r="E145" s="112">
        <f t="shared" ref="E145:E154" si="14">(I145*F145+O145*L145+U145*R145+X145*AA145+AD145*AG145+AJ145*AM145+AP145*AS145)/(_xlfn.DAYS($L$76,$H$76))</f>
        <v>0</v>
      </c>
      <c r="F145" s="71"/>
      <c r="G145" s="69"/>
      <c r="H145" s="69"/>
      <c r="I145" s="113">
        <f t="shared" ref="I145:I154" si="15">_xlfn.DAYS(H145,G145)-IF(_xlfn.DAYS($H$76,G145)&gt;0,_xlfn.DAYS($H$76,G145),0)-IF(_xlfn.DAYS(H145,$L$76)&gt;0,_xlfn.DAYS(H145,$L$76),0)</f>
        <v>-44196</v>
      </c>
      <c r="J145" s="72"/>
      <c r="K145" s="68"/>
      <c r="L145" s="71"/>
      <c r="M145" s="69"/>
      <c r="N145" s="69"/>
      <c r="O145" s="113">
        <f t="shared" ref="O145:O154" si="16">_xlfn.DAYS(N145,M145)-IF(_xlfn.DAYS($H$76,M145)&gt;0,_xlfn.DAYS($H$76,M145),0)-IF(_xlfn.DAYS(N145,$L$76)&gt;0,_xlfn.DAYS(N145,$L$76),0)</f>
        <v>-44196</v>
      </c>
      <c r="P145" s="72"/>
      <c r="Q145" s="68"/>
      <c r="R145" s="71"/>
      <c r="S145" s="69"/>
      <c r="T145" s="69"/>
      <c r="U145" s="113">
        <f t="shared" ref="U145:U154" si="17">_xlfn.DAYS(T145,S145)-IF(_xlfn.DAYS($H$76,S145)&gt;0,_xlfn.DAYS($H$76,S145),0)-IF(_xlfn.DAYS(T145,$L$76)&gt;0,_xlfn.DAYS(T145,$L$76),0)</f>
        <v>-44196</v>
      </c>
      <c r="V145" s="72"/>
      <c r="W145" s="68"/>
      <c r="X145" s="71"/>
      <c r="Y145" s="69"/>
      <c r="Z145" s="69"/>
      <c r="AA145" s="113">
        <f t="shared" ref="AA145:AA154" si="18">_xlfn.DAYS(Z145,Y145)-IF(_xlfn.DAYS($H$76,Y145)&gt;0,_xlfn.DAYS($H$76,Y145),0)-IF(_xlfn.DAYS(Z145,$L$76)&gt;0,_xlfn.DAYS(Z145,$L$76),0)</f>
        <v>-44196</v>
      </c>
      <c r="AB145" s="72"/>
      <c r="AC145" s="68"/>
      <c r="AD145" s="71"/>
      <c r="AE145" s="69"/>
      <c r="AF145" s="69"/>
      <c r="AG145" s="113">
        <f t="shared" ref="AG145:AG154" si="19">_xlfn.DAYS(AF145,AE145)-IF(_xlfn.DAYS($H$76,AE145)&gt;0,_xlfn.DAYS($H$76,AE145),0)-IF(_xlfn.DAYS(AF145,$L$76)&gt;0,_xlfn.DAYS(AF145,$L$76),0)</f>
        <v>-44196</v>
      </c>
      <c r="AH145" s="72"/>
      <c r="AI145" s="68"/>
      <c r="AJ145" s="71"/>
      <c r="AK145" s="69"/>
      <c r="AL145" s="69"/>
      <c r="AM145" s="113">
        <f t="shared" ref="AM145:AM154" si="20">_xlfn.DAYS(AL145,AK145)-IF(_xlfn.DAYS($H$76,AK145)&gt;0,_xlfn.DAYS($H$76,AK145),0)-IF(_xlfn.DAYS(AL145,$L$76)&gt;0,_xlfn.DAYS(AL145,$L$76),0)</f>
        <v>-44196</v>
      </c>
      <c r="AN145" s="72"/>
      <c r="AO145" s="68"/>
      <c r="AP145" s="71"/>
      <c r="AQ145" s="69"/>
      <c r="AR145" s="69"/>
      <c r="AS145" s="113">
        <f t="shared" ref="AS145:AS154" si="21">_xlfn.DAYS(AR145,AQ145)-IF(_xlfn.DAYS($H$76,AQ145)&gt;0,_xlfn.DAYS($H$76,AQ145),0)-IF(_xlfn.DAYS(AR145,$L$76)&gt;0,_xlfn.DAYS(AR145,$L$76),0)</f>
        <v>-44196</v>
      </c>
      <c r="AT145" s="72"/>
      <c r="AU145" s="68"/>
      <c r="AV145" s="222"/>
    </row>
    <row r="146" spans="2:48" ht="21" customHeight="1" x14ac:dyDescent="0.25">
      <c r="B146" s="73" t="s">
        <v>368</v>
      </c>
      <c r="C146" s="124" t="s">
        <v>399</v>
      </c>
      <c r="D146" s="111">
        <f t="shared" si="13"/>
        <v>0</v>
      </c>
      <c r="E146" s="112">
        <f t="shared" si="14"/>
        <v>0</v>
      </c>
      <c r="F146" s="74"/>
      <c r="G146" s="75"/>
      <c r="H146" s="75"/>
      <c r="I146" s="113">
        <f t="shared" si="15"/>
        <v>-44196</v>
      </c>
      <c r="J146" s="76"/>
      <c r="K146" s="77"/>
      <c r="L146" s="74"/>
      <c r="M146" s="75"/>
      <c r="N146" s="75"/>
      <c r="O146" s="113">
        <f t="shared" si="16"/>
        <v>-44196</v>
      </c>
      <c r="P146" s="76"/>
      <c r="Q146" s="77"/>
      <c r="R146" s="74"/>
      <c r="S146" s="75"/>
      <c r="T146" s="75"/>
      <c r="U146" s="113">
        <f t="shared" si="17"/>
        <v>-44196</v>
      </c>
      <c r="V146" s="76"/>
      <c r="W146" s="77"/>
      <c r="X146" s="74"/>
      <c r="Y146" s="75"/>
      <c r="Z146" s="75"/>
      <c r="AA146" s="113">
        <f t="shared" si="18"/>
        <v>-44196</v>
      </c>
      <c r="AB146" s="76"/>
      <c r="AC146" s="77"/>
      <c r="AD146" s="74"/>
      <c r="AE146" s="75"/>
      <c r="AF146" s="75"/>
      <c r="AG146" s="113">
        <f t="shared" si="19"/>
        <v>-44196</v>
      </c>
      <c r="AH146" s="76"/>
      <c r="AI146" s="77"/>
      <c r="AJ146" s="74"/>
      <c r="AK146" s="75"/>
      <c r="AL146" s="75"/>
      <c r="AM146" s="113">
        <f t="shared" si="20"/>
        <v>-44196</v>
      </c>
      <c r="AN146" s="76"/>
      <c r="AO146" s="77"/>
      <c r="AP146" s="74"/>
      <c r="AQ146" s="75"/>
      <c r="AR146" s="75"/>
      <c r="AS146" s="113">
        <f t="shared" si="21"/>
        <v>-44196</v>
      </c>
      <c r="AT146" s="76"/>
      <c r="AU146" s="77"/>
      <c r="AV146" s="222"/>
    </row>
    <row r="147" spans="2:48" ht="21" customHeight="1" x14ac:dyDescent="0.25">
      <c r="B147" s="70" t="s">
        <v>369</v>
      </c>
      <c r="C147" s="124" t="s">
        <v>399</v>
      </c>
      <c r="D147" s="111">
        <f t="shared" si="13"/>
        <v>0</v>
      </c>
      <c r="E147" s="112">
        <f t="shared" si="14"/>
        <v>0</v>
      </c>
      <c r="F147" s="71"/>
      <c r="G147" s="69"/>
      <c r="H147" s="69"/>
      <c r="I147" s="113">
        <f t="shared" si="15"/>
        <v>-44196</v>
      </c>
      <c r="J147" s="72"/>
      <c r="K147" s="68"/>
      <c r="L147" s="71"/>
      <c r="M147" s="69"/>
      <c r="N147" s="69"/>
      <c r="O147" s="113">
        <f t="shared" si="16"/>
        <v>-44196</v>
      </c>
      <c r="P147" s="72"/>
      <c r="Q147" s="68"/>
      <c r="R147" s="71"/>
      <c r="S147" s="69"/>
      <c r="T147" s="69"/>
      <c r="U147" s="113">
        <f t="shared" si="17"/>
        <v>-44196</v>
      </c>
      <c r="V147" s="72"/>
      <c r="W147" s="68"/>
      <c r="X147" s="71"/>
      <c r="Y147" s="69"/>
      <c r="Z147" s="69"/>
      <c r="AA147" s="113">
        <f t="shared" si="18"/>
        <v>-44196</v>
      </c>
      <c r="AB147" s="72"/>
      <c r="AC147" s="68"/>
      <c r="AD147" s="71"/>
      <c r="AE147" s="69"/>
      <c r="AF147" s="69"/>
      <c r="AG147" s="113">
        <f t="shared" si="19"/>
        <v>-44196</v>
      </c>
      <c r="AH147" s="72"/>
      <c r="AI147" s="68"/>
      <c r="AJ147" s="71"/>
      <c r="AK147" s="69"/>
      <c r="AL147" s="69"/>
      <c r="AM147" s="113">
        <f t="shared" si="20"/>
        <v>-44196</v>
      </c>
      <c r="AN147" s="72"/>
      <c r="AO147" s="68"/>
      <c r="AP147" s="71"/>
      <c r="AQ147" s="69"/>
      <c r="AR147" s="69"/>
      <c r="AS147" s="113">
        <f t="shared" si="21"/>
        <v>-44196</v>
      </c>
      <c r="AT147" s="72"/>
      <c r="AU147" s="68"/>
      <c r="AV147" s="222"/>
    </row>
    <row r="148" spans="2:48" ht="21" customHeight="1" x14ac:dyDescent="0.25">
      <c r="B148" s="73" t="s">
        <v>370</v>
      </c>
      <c r="C148" s="124" t="s">
        <v>399</v>
      </c>
      <c r="D148" s="111">
        <f t="shared" si="13"/>
        <v>0</v>
      </c>
      <c r="E148" s="112">
        <f t="shared" si="14"/>
        <v>0</v>
      </c>
      <c r="F148" s="74"/>
      <c r="G148" s="75"/>
      <c r="H148" s="75"/>
      <c r="I148" s="113">
        <f t="shared" si="15"/>
        <v>-44196</v>
      </c>
      <c r="J148" s="76"/>
      <c r="K148" s="77"/>
      <c r="L148" s="74"/>
      <c r="M148" s="75"/>
      <c r="N148" s="75"/>
      <c r="O148" s="113">
        <f t="shared" si="16"/>
        <v>-44196</v>
      </c>
      <c r="P148" s="76"/>
      <c r="Q148" s="77"/>
      <c r="R148" s="74"/>
      <c r="S148" s="75"/>
      <c r="T148" s="75"/>
      <c r="U148" s="113">
        <f t="shared" si="17"/>
        <v>-44196</v>
      </c>
      <c r="V148" s="76"/>
      <c r="W148" s="77"/>
      <c r="X148" s="74"/>
      <c r="Y148" s="75"/>
      <c r="Z148" s="75"/>
      <c r="AA148" s="113">
        <f t="shared" si="18"/>
        <v>-44196</v>
      </c>
      <c r="AB148" s="76"/>
      <c r="AC148" s="77"/>
      <c r="AD148" s="74"/>
      <c r="AE148" s="75"/>
      <c r="AF148" s="75"/>
      <c r="AG148" s="113">
        <f t="shared" si="19"/>
        <v>-44196</v>
      </c>
      <c r="AH148" s="76"/>
      <c r="AI148" s="77"/>
      <c r="AJ148" s="74"/>
      <c r="AK148" s="75"/>
      <c r="AL148" s="75"/>
      <c r="AM148" s="113">
        <f t="shared" si="20"/>
        <v>-44196</v>
      </c>
      <c r="AN148" s="76"/>
      <c r="AO148" s="77"/>
      <c r="AP148" s="74"/>
      <c r="AQ148" s="75"/>
      <c r="AR148" s="75"/>
      <c r="AS148" s="113">
        <f t="shared" si="21"/>
        <v>-44196</v>
      </c>
      <c r="AT148" s="76"/>
      <c r="AU148" s="77"/>
      <c r="AV148" s="222"/>
    </row>
    <row r="149" spans="2:48" ht="21" customHeight="1" x14ac:dyDescent="0.25">
      <c r="B149" s="70" t="s">
        <v>371</v>
      </c>
      <c r="C149" s="124" t="s">
        <v>399</v>
      </c>
      <c r="D149" s="111">
        <f t="shared" si="13"/>
        <v>0</v>
      </c>
      <c r="E149" s="112">
        <f t="shared" si="14"/>
        <v>0</v>
      </c>
      <c r="F149" s="71"/>
      <c r="G149" s="69"/>
      <c r="H149" s="69"/>
      <c r="I149" s="113">
        <f t="shared" si="15"/>
        <v>-44196</v>
      </c>
      <c r="J149" s="72"/>
      <c r="K149" s="68"/>
      <c r="L149" s="71"/>
      <c r="M149" s="69"/>
      <c r="N149" s="69"/>
      <c r="O149" s="113">
        <f t="shared" si="16"/>
        <v>-44196</v>
      </c>
      <c r="P149" s="72"/>
      <c r="Q149" s="68"/>
      <c r="R149" s="71"/>
      <c r="S149" s="69"/>
      <c r="T149" s="69"/>
      <c r="U149" s="113">
        <f t="shared" si="17"/>
        <v>-44196</v>
      </c>
      <c r="V149" s="72"/>
      <c r="W149" s="68"/>
      <c r="X149" s="71"/>
      <c r="Y149" s="69"/>
      <c r="Z149" s="69"/>
      <c r="AA149" s="113">
        <f t="shared" si="18"/>
        <v>-44196</v>
      </c>
      <c r="AB149" s="72"/>
      <c r="AC149" s="68"/>
      <c r="AD149" s="71"/>
      <c r="AE149" s="69"/>
      <c r="AF149" s="69"/>
      <c r="AG149" s="113">
        <f t="shared" si="19"/>
        <v>-44196</v>
      </c>
      <c r="AH149" s="72"/>
      <c r="AI149" s="68"/>
      <c r="AJ149" s="71"/>
      <c r="AK149" s="69"/>
      <c r="AL149" s="69"/>
      <c r="AM149" s="113">
        <f t="shared" si="20"/>
        <v>-44196</v>
      </c>
      <c r="AN149" s="72"/>
      <c r="AO149" s="68"/>
      <c r="AP149" s="71"/>
      <c r="AQ149" s="69"/>
      <c r="AR149" s="69"/>
      <c r="AS149" s="113">
        <f t="shared" si="21"/>
        <v>-44196</v>
      </c>
      <c r="AT149" s="72"/>
      <c r="AU149" s="68"/>
      <c r="AV149" s="222"/>
    </row>
    <row r="150" spans="2:48" ht="21" customHeight="1" x14ac:dyDescent="0.25">
      <c r="B150" s="73" t="s">
        <v>372</v>
      </c>
      <c r="C150" s="124" t="s">
        <v>399</v>
      </c>
      <c r="D150" s="111">
        <f t="shared" si="13"/>
        <v>0</v>
      </c>
      <c r="E150" s="112">
        <f t="shared" si="14"/>
        <v>0</v>
      </c>
      <c r="F150" s="74"/>
      <c r="G150" s="75"/>
      <c r="H150" s="75"/>
      <c r="I150" s="113">
        <f t="shared" si="15"/>
        <v>-44196</v>
      </c>
      <c r="J150" s="76"/>
      <c r="K150" s="77"/>
      <c r="L150" s="74"/>
      <c r="M150" s="75"/>
      <c r="N150" s="75"/>
      <c r="O150" s="113">
        <f t="shared" si="16"/>
        <v>-44196</v>
      </c>
      <c r="P150" s="76"/>
      <c r="Q150" s="77"/>
      <c r="R150" s="74"/>
      <c r="S150" s="75"/>
      <c r="T150" s="75"/>
      <c r="U150" s="113">
        <f t="shared" si="17"/>
        <v>-44196</v>
      </c>
      <c r="V150" s="76"/>
      <c r="W150" s="77"/>
      <c r="X150" s="74"/>
      <c r="Y150" s="75"/>
      <c r="Z150" s="75"/>
      <c r="AA150" s="113">
        <f t="shared" si="18"/>
        <v>-44196</v>
      </c>
      <c r="AB150" s="76"/>
      <c r="AC150" s="77"/>
      <c r="AD150" s="74"/>
      <c r="AE150" s="75"/>
      <c r="AF150" s="75"/>
      <c r="AG150" s="113">
        <f t="shared" si="19"/>
        <v>-44196</v>
      </c>
      <c r="AH150" s="76"/>
      <c r="AI150" s="77"/>
      <c r="AJ150" s="74"/>
      <c r="AK150" s="75"/>
      <c r="AL150" s="75"/>
      <c r="AM150" s="113">
        <f t="shared" si="20"/>
        <v>-44196</v>
      </c>
      <c r="AN150" s="76"/>
      <c r="AO150" s="77"/>
      <c r="AP150" s="74"/>
      <c r="AQ150" s="75"/>
      <c r="AR150" s="75"/>
      <c r="AS150" s="113">
        <f t="shared" si="21"/>
        <v>-44196</v>
      </c>
      <c r="AT150" s="76"/>
      <c r="AU150" s="77"/>
      <c r="AV150" s="222"/>
    </row>
    <row r="151" spans="2:48" ht="21" customHeight="1" x14ac:dyDescent="0.25">
      <c r="B151" s="70" t="s">
        <v>373</v>
      </c>
      <c r="C151" s="124" t="s">
        <v>399</v>
      </c>
      <c r="D151" s="111">
        <f t="shared" si="13"/>
        <v>0</v>
      </c>
      <c r="E151" s="112">
        <f t="shared" si="14"/>
        <v>0</v>
      </c>
      <c r="F151" s="71"/>
      <c r="G151" s="69"/>
      <c r="H151" s="69"/>
      <c r="I151" s="113">
        <f t="shared" si="15"/>
        <v>-44196</v>
      </c>
      <c r="J151" s="72"/>
      <c r="K151" s="68"/>
      <c r="L151" s="71"/>
      <c r="M151" s="69"/>
      <c r="N151" s="69"/>
      <c r="O151" s="113">
        <f t="shared" si="16"/>
        <v>-44196</v>
      </c>
      <c r="P151" s="72"/>
      <c r="Q151" s="68"/>
      <c r="R151" s="71"/>
      <c r="S151" s="69"/>
      <c r="T151" s="69"/>
      <c r="U151" s="113">
        <f t="shared" si="17"/>
        <v>-44196</v>
      </c>
      <c r="V151" s="72"/>
      <c r="W151" s="68"/>
      <c r="X151" s="71"/>
      <c r="Y151" s="69"/>
      <c r="Z151" s="69"/>
      <c r="AA151" s="113">
        <f t="shared" si="18"/>
        <v>-44196</v>
      </c>
      <c r="AB151" s="72"/>
      <c r="AC151" s="68"/>
      <c r="AD151" s="71"/>
      <c r="AE151" s="69"/>
      <c r="AF151" s="69"/>
      <c r="AG151" s="113">
        <f t="shared" si="19"/>
        <v>-44196</v>
      </c>
      <c r="AH151" s="72"/>
      <c r="AI151" s="68"/>
      <c r="AJ151" s="71"/>
      <c r="AK151" s="69"/>
      <c r="AL151" s="69"/>
      <c r="AM151" s="113">
        <f t="shared" si="20"/>
        <v>-44196</v>
      </c>
      <c r="AN151" s="72"/>
      <c r="AO151" s="68"/>
      <c r="AP151" s="71"/>
      <c r="AQ151" s="69"/>
      <c r="AR151" s="69"/>
      <c r="AS151" s="113">
        <f t="shared" si="21"/>
        <v>-44196</v>
      </c>
      <c r="AT151" s="72"/>
      <c r="AU151" s="68"/>
      <c r="AV151" s="222"/>
    </row>
    <row r="152" spans="2:48" ht="21" customHeight="1" x14ac:dyDescent="0.25">
      <c r="B152" s="73" t="s">
        <v>374</v>
      </c>
      <c r="C152" s="124" t="s">
        <v>399</v>
      </c>
      <c r="D152" s="111">
        <f t="shared" si="13"/>
        <v>0</v>
      </c>
      <c r="E152" s="112">
        <f t="shared" si="14"/>
        <v>0</v>
      </c>
      <c r="F152" s="74"/>
      <c r="G152" s="75"/>
      <c r="H152" s="75"/>
      <c r="I152" s="113">
        <f t="shared" si="15"/>
        <v>-44196</v>
      </c>
      <c r="J152" s="76"/>
      <c r="K152" s="77"/>
      <c r="L152" s="74"/>
      <c r="M152" s="75"/>
      <c r="N152" s="75"/>
      <c r="O152" s="113">
        <f t="shared" si="16"/>
        <v>-44196</v>
      </c>
      <c r="P152" s="76"/>
      <c r="Q152" s="77"/>
      <c r="R152" s="74"/>
      <c r="S152" s="75"/>
      <c r="T152" s="75"/>
      <c r="U152" s="113">
        <f t="shared" si="17"/>
        <v>-44196</v>
      </c>
      <c r="V152" s="76"/>
      <c r="W152" s="77"/>
      <c r="X152" s="74"/>
      <c r="Y152" s="75"/>
      <c r="Z152" s="75"/>
      <c r="AA152" s="113">
        <f t="shared" si="18"/>
        <v>-44196</v>
      </c>
      <c r="AB152" s="76"/>
      <c r="AC152" s="77"/>
      <c r="AD152" s="74"/>
      <c r="AE152" s="75"/>
      <c r="AF152" s="75"/>
      <c r="AG152" s="113">
        <f t="shared" si="19"/>
        <v>-44196</v>
      </c>
      <c r="AH152" s="76"/>
      <c r="AI152" s="77"/>
      <c r="AJ152" s="74"/>
      <c r="AK152" s="75"/>
      <c r="AL152" s="75"/>
      <c r="AM152" s="113">
        <f t="shared" si="20"/>
        <v>-44196</v>
      </c>
      <c r="AN152" s="76"/>
      <c r="AO152" s="77"/>
      <c r="AP152" s="74"/>
      <c r="AQ152" s="75"/>
      <c r="AR152" s="75"/>
      <c r="AS152" s="113">
        <f t="shared" si="21"/>
        <v>-44196</v>
      </c>
      <c r="AT152" s="76"/>
      <c r="AU152" s="77"/>
      <c r="AV152" s="222"/>
    </row>
    <row r="153" spans="2:48" ht="21" customHeight="1" x14ac:dyDescent="0.25">
      <c r="B153" s="70" t="s">
        <v>375</v>
      </c>
      <c r="C153" s="124" t="s">
        <v>399</v>
      </c>
      <c r="D153" s="111">
        <f t="shared" si="13"/>
        <v>0</v>
      </c>
      <c r="E153" s="112">
        <f t="shared" si="14"/>
        <v>0</v>
      </c>
      <c r="F153" s="71"/>
      <c r="G153" s="69"/>
      <c r="H153" s="69"/>
      <c r="I153" s="113">
        <f t="shared" si="15"/>
        <v>-44196</v>
      </c>
      <c r="J153" s="72"/>
      <c r="K153" s="68"/>
      <c r="L153" s="71"/>
      <c r="M153" s="69"/>
      <c r="N153" s="69"/>
      <c r="O153" s="113">
        <f t="shared" si="16"/>
        <v>-44196</v>
      </c>
      <c r="P153" s="72"/>
      <c r="Q153" s="68"/>
      <c r="R153" s="71"/>
      <c r="S153" s="69"/>
      <c r="T153" s="69"/>
      <c r="U153" s="113">
        <f t="shared" si="17"/>
        <v>-44196</v>
      </c>
      <c r="V153" s="72"/>
      <c r="W153" s="68"/>
      <c r="X153" s="71"/>
      <c r="Y153" s="69"/>
      <c r="Z153" s="69"/>
      <c r="AA153" s="113">
        <f t="shared" si="18"/>
        <v>-44196</v>
      </c>
      <c r="AB153" s="72"/>
      <c r="AC153" s="68"/>
      <c r="AD153" s="71"/>
      <c r="AE153" s="69"/>
      <c r="AF153" s="69"/>
      <c r="AG153" s="113">
        <f t="shared" si="19"/>
        <v>-44196</v>
      </c>
      <c r="AH153" s="72"/>
      <c r="AI153" s="68"/>
      <c r="AJ153" s="71"/>
      <c r="AK153" s="69"/>
      <c r="AL153" s="69"/>
      <c r="AM153" s="113">
        <f t="shared" si="20"/>
        <v>-44196</v>
      </c>
      <c r="AN153" s="72"/>
      <c r="AO153" s="68"/>
      <c r="AP153" s="71"/>
      <c r="AQ153" s="69"/>
      <c r="AR153" s="69"/>
      <c r="AS153" s="113">
        <f t="shared" si="21"/>
        <v>-44196</v>
      </c>
      <c r="AT153" s="72"/>
      <c r="AU153" s="68"/>
      <c r="AV153" s="222"/>
    </row>
    <row r="154" spans="2:48" ht="21" customHeight="1" x14ac:dyDescent="0.25">
      <c r="B154" s="73" t="s">
        <v>376</v>
      </c>
      <c r="C154" s="124" t="s">
        <v>399</v>
      </c>
      <c r="D154" s="111">
        <f t="shared" si="13"/>
        <v>0</v>
      </c>
      <c r="E154" s="112">
        <f t="shared" si="14"/>
        <v>0</v>
      </c>
      <c r="F154" s="74"/>
      <c r="G154" s="75"/>
      <c r="H154" s="75"/>
      <c r="I154" s="113">
        <f t="shared" si="15"/>
        <v>-44196</v>
      </c>
      <c r="J154" s="76"/>
      <c r="K154" s="77"/>
      <c r="L154" s="74"/>
      <c r="M154" s="75"/>
      <c r="N154" s="75"/>
      <c r="O154" s="113">
        <f t="shared" si="16"/>
        <v>-44196</v>
      </c>
      <c r="P154" s="76"/>
      <c r="Q154" s="77"/>
      <c r="R154" s="74"/>
      <c r="S154" s="75"/>
      <c r="T154" s="75"/>
      <c r="U154" s="113">
        <f t="shared" si="17"/>
        <v>-44196</v>
      </c>
      <c r="V154" s="76"/>
      <c r="W154" s="77"/>
      <c r="X154" s="74"/>
      <c r="Y154" s="75"/>
      <c r="Z154" s="75"/>
      <c r="AA154" s="113">
        <f t="shared" si="18"/>
        <v>-44196</v>
      </c>
      <c r="AB154" s="76"/>
      <c r="AC154" s="77"/>
      <c r="AD154" s="74"/>
      <c r="AE154" s="75"/>
      <c r="AF154" s="75"/>
      <c r="AG154" s="113">
        <f t="shared" si="19"/>
        <v>-44196</v>
      </c>
      <c r="AH154" s="76"/>
      <c r="AI154" s="77"/>
      <c r="AJ154" s="74"/>
      <c r="AK154" s="75"/>
      <c r="AL154" s="75"/>
      <c r="AM154" s="113">
        <f t="shared" si="20"/>
        <v>-44196</v>
      </c>
      <c r="AN154" s="76"/>
      <c r="AO154" s="77"/>
      <c r="AP154" s="74"/>
      <c r="AQ154" s="75"/>
      <c r="AR154" s="75"/>
      <c r="AS154" s="113">
        <f t="shared" si="21"/>
        <v>-44196</v>
      </c>
      <c r="AT154" s="76"/>
      <c r="AU154" s="77"/>
      <c r="AV154" s="222"/>
    </row>
  </sheetData>
  <mergeCells count="71">
    <mergeCell ref="B41:E41"/>
    <mergeCell ref="B66:C66"/>
    <mergeCell ref="B67:C67"/>
    <mergeCell ref="B68:C68"/>
    <mergeCell ref="B42:E42"/>
    <mergeCell ref="B46:E46"/>
    <mergeCell ref="B54:J54"/>
    <mergeCell ref="B56:J56"/>
    <mergeCell ref="B55:J55"/>
    <mergeCell ref="B43:E43"/>
    <mergeCell ref="B47:E47"/>
    <mergeCell ref="E14:E15"/>
    <mergeCell ref="F28:M28"/>
    <mergeCell ref="B44:E44"/>
    <mergeCell ref="B45:E45"/>
    <mergeCell ref="B39:E39"/>
    <mergeCell ref="B40:E40"/>
    <mergeCell ref="F35:N35"/>
    <mergeCell ref="M38:O38"/>
    <mergeCell ref="M39:O39"/>
    <mergeCell ref="M40:O40"/>
    <mergeCell ref="B38:E38"/>
    <mergeCell ref="F29:M29"/>
    <mergeCell ref="F25:M25"/>
    <mergeCell ref="F26:M26"/>
    <mergeCell ref="F27:M27"/>
    <mergeCell ref="B35:E35"/>
    <mergeCell ref="AD77:AI78"/>
    <mergeCell ref="AJ77:AO78"/>
    <mergeCell ref="AP77:AU78"/>
    <mergeCell ref="F77:K78"/>
    <mergeCell ref="L77:Q78"/>
    <mergeCell ref="R77:W78"/>
    <mergeCell ref="X77:AC78"/>
    <mergeCell ref="B69:C69"/>
    <mergeCell ref="E61:E62"/>
    <mergeCell ref="D61:D62"/>
    <mergeCell ref="B64:C64"/>
    <mergeCell ref="B65:C65"/>
    <mergeCell ref="D14:D15"/>
    <mergeCell ref="C77:E78"/>
    <mergeCell ref="Q38:R38"/>
    <mergeCell ref="Q39:R39"/>
    <mergeCell ref="Q40:R40"/>
    <mergeCell ref="Q41:R41"/>
    <mergeCell ref="M42:R42"/>
    <mergeCell ref="B71:C71"/>
    <mergeCell ref="B72:C72"/>
    <mergeCell ref="M41:O41"/>
    <mergeCell ref="B70:C70"/>
    <mergeCell ref="B48:E48"/>
    <mergeCell ref="B49:E49"/>
    <mergeCell ref="B50:E50"/>
    <mergeCell ref="B51:E51"/>
    <mergeCell ref="B63:C63"/>
    <mergeCell ref="S43:V43"/>
    <mergeCell ref="B5:I5"/>
    <mergeCell ref="B6:I6"/>
    <mergeCell ref="B7:I7"/>
    <mergeCell ref="F23:M23"/>
    <mergeCell ref="F24:M24"/>
    <mergeCell ref="F14:M15"/>
    <mergeCell ref="F17:M17"/>
    <mergeCell ref="F18:M18"/>
    <mergeCell ref="F19:M19"/>
    <mergeCell ref="F20:M20"/>
    <mergeCell ref="F21:M21"/>
    <mergeCell ref="F22:M22"/>
    <mergeCell ref="B14:B15"/>
    <mergeCell ref="F16:M16"/>
    <mergeCell ref="C14:C15"/>
  </mergeCells>
  <conditionalFormatting sqref="F35">
    <cfRule type="cellIs" dxfId="31" priority="73" operator="equal">
      <formula>"&lt;Selecione&gt;"</formula>
    </cfRule>
  </conditionalFormatting>
  <conditionalFormatting sqref="I80:I154">
    <cfRule type="cellIs" dxfId="30" priority="21" operator="lessThanOrEqual">
      <formula>0</formula>
    </cfRule>
  </conditionalFormatting>
  <conditionalFormatting sqref="O80:O154">
    <cfRule type="cellIs" dxfId="29" priority="9" operator="lessThanOrEqual">
      <formula>0</formula>
    </cfRule>
  </conditionalFormatting>
  <conditionalFormatting sqref="S42:S43">
    <cfRule type="expression" dxfId="28" priority="1">
      <formula>$F$35="&lt;Selecione&gt;"</formula>
    </cfRule>
  </conditionalFormatting>
  <conditionalFormatting sqref="U80:U154">
    <cfRule type="cellIs" dxfId="27" priority="8" operator="lessThanOrEqual">
      <formula>0</formula>
    </cfRule>
  </conditionalFormatting>
  <conditionalFormatting sqref="AA80:AA154">
    <cfRule type="cellIs" dxfId="26" priority="7" operator="lessThanOrEqual">
      <formula>0</formula>
    </cfRule>
  </conditionalFormatting>
  <conditionalFormatting sqref="AG80:AG154">
    <cfRule type="cellIs" dxfId="25" priority="6" operator="lessThanOrEqual">
      <formula>0</formula>
    </cfRule>
  </conditionalFormatting>
  <conditionalFormatting sqref="AM80:AM154">
    <cfRule type="cellIs" dxfId="24" priority="5" operator="lessThanOrEqual">
      <formula>0</formula>
    </cfRule>
  </conditionalFormatting>
  <conditionalFormatting sqref="AS80:AS154">
    <cfRule type="cellIs" dxfId="23" priority="4" operator="lessThanOrEqual">
      <formula>0</formula>
    </cfRule>
  </conditionalFormatting>
  <dataValidations count="11">
    <dataValidation allowBlank="1" showInputMessage="1" showErrorMessage="1" prompt="O título da folha de cálculo encontra-se nesta célula" sqref="B1 K1:L1" xr:uid="{00000000-0002-0000-1300-000000000000}"/>
    <dataValidation type="list" allowBlank="1" showInputMessage="1" showErrorMessage="1" sqref="C16:C17" xr:uid="{00000000-0002-0000-1300-000001000000}">
      <formula1>"&lt;Selecionar&gt;, t, kg"</formula1>
    </dataValidation>
    <dataValidation type="list" allowBlank="1" showInputMessage="1" showErrorMessage="1" sqref="C18:C29" xr:uid="{00000000-0002-0000-1300-000002000000}">
      <formula1>"&lt;Selecionar&gt;, ton, kg"</formula1>
    </dataValidation>
    <dataValidation type="whole" allowBlank="1" showInputMessage="1" showErrorMessage="1" sqref="F39:H50" xr:uid="{00000000-0002-0000-1300-000003000000}">
      <formula1>0</formula1>
      <formula2>500000</formula2>
    </dataValidation>
    <dataValidation type="list" allowBlank="1" showInputMessage="1" showErrorMessage="1" sqref="F35:N35" xr:uid="{00000000-0002-0000-1300-000004000000}">
      <formula1>"&lt;Selecione&gt;,1-Recria e acabamento, 2-Produção de leitões, 3-Ciclo fechado"</formula1>
    </dataValidation>
    <dataValidation type="date" operator="greaterThan" allowBlank="1" showInputMessage="1" showErrorMessage="1" error="A data de entrada do bando não pode ser anterior a 2016." sqref="G80:G154" xr:uid="{00000000-0002-0000-1300-000005000000}">
      <formula1>$G$76</formula1>
    </dataValidation>
    <dataValidation type="whole" operator="greaterThan" allowBlank="1" showInputMessage="1" showErrorMessage="1" error="Por favor insira um número superior a zero." sqref="F80:F154" xr:uid="{00000000-0002-0000-1300-000006000000}">
      <formula1>0</formula1>
    </dataValidation>
    <dataValidation type="date" operator="greaterThan" allowBlank="1" showInputMessage="1" showErrorMessage="1" error="A data de saida tem que ser posterior à data de entrada." sqref="H80:H154 N80:N154 T80:T154 Z80:Z154 AF80:AF154 AL80:AL154 AR80:AR154" xr:uid="{00000000-0002-0000-1300-000007000000}">
      <formula1>G80</formula1>
    </dataValidation>
    <dataValidation type="date" operator="greaterThan" allowBlank="1" showInputMessage="1" showErrorMessage="1" error="A data de entrada do bando não pode ser anterior à data de saida do bando anterior." sqref="M80:M154 S80:S154 Y80:Y154 AE80:AE154 AK80:AK154 AQ80:AQ154" xr:uid="{00000000-0002-0000-1300-000008000000}">
      <formula1>H80</formula1>
    </dataValidation>
    <dataValidation type="decimal" errorStyle="information" allowBlank="1" showInputMessage="1" showErrorMessage="1" error="Por favor insira o peso médio referente a UMA ave!" sqref="K80:K154 Q80:Q154 W80:W154 AC80:AC154 AI80:AI154 AO80:AO154 AU80:AU154" xr:uid="{00000000-0002-0000-1300-000009000000}">
      <formula1>0</formula1>
      <formula2>10</formula2>
    </dataValidation>
    <dataValidation type="list" allowBlank="1" showInputMessage="1" showErrorMessage="1" sqref="E16:E29" xr:uid="{00000000-0002-0000-1300-00000A000000}">
      <formula1>"&lt;Selecione&gt;,Cálculo, Estimativa, Medição"</formula1>
    </dataValidation>
  </dataValidations>
  <hyperlinks>
    <hyperlink ref="B2" location="Atividade!A1" display="&lt; Voltar ao ínicio" xr:uid="{00000000-0004-0000-1300-000000000000}"/>
    <hyperlink ref="B5:I5" location="difusas_gerais" display="Emissões difusas provenientes de todas as atividades exceto as provenientes da estabulação nas atividades 6.6" xr:uid="{00000000-0004-0000-1300-000001000000}"/>
    <hyperlink ref="B12" location="difusas_topo" display="&lt; voltar ao topo" xr:uid="{00000000-0004-0000-1300-000002000000}"/>
    <hyperlink ref="B33" location="difusas_topo" display="&lt; voltar ao topo" xr:uid="{00000000-0004-0000-1300-000003000000}"/>
    <hyperlink ref="B59" location="difusas_topo" display="&lt; voltar ao topo" xr:uid="{00000000-0004-0000-1300-000004000000}"/>
    <hyperlink ref="B75" location="difusas_topo" display="&lt; voltar ao topo" xr:uid="{00000000-0004-0000-1300-000005000000}"/>
    <hyperlink ref="B6:I6" location="Difusas66bc" display="Emissões difusas provenientes da criação nas atividades 6.6 b e 6.6 c" xr:uid="{00000000-0004-0000-1300-000006000000}"/>
    <hyperlink ref="B7:I7" location="difusas66a" display="Emissões difusas provenientes da criação nas atividades 6.6 a" xr:uid="{00000000-0004-0000-1300-000007000000}"/>
  </hyperlinks>
  <pageMargins left="0.25" right="0.25" top="0.75" bottom="0.75" header="0.3" footer="0.3"/>
  <pageSetup paperSize="8" scale="26" fitToHeight="0" orientation="landscape" r:id="rId1"/>
  <rowBreaks count="1" manualBreakCount="1">
    <brk id="74" max="46" man="1"/>
  </rowBreaks>
  <ignoredErrors>
    <ignoredError sqref="H76 L76" evalError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300-00000B000000}">
          <x14:formula1>
            <xm:f>Suporte!$L$5:$L$16</xm:f>
          </x14:formula1>
          <xm:sqref>C80:C154</xm:sqref>
        </x14:dataValidation>
        <x14:dataValidation type="list" allowBlank="1" showInputMessage="1" showErrorMessage="1" xr:uid="{00000000-0002-0000-1300-00000C000000}">
          <x14:formula1>
            <xm:f>Suporte!$C$6:$C$157</xm:f>
          </x14:formula1>
          <xm:sqref>B17:B29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W475"/>
  <sheetViews>
    <sheetView zoomScale="60" zoomScaleNormal="60" workbookViewId="0">
      <selection activeCell="A3" sqref="A3"/>
    </sheetView>
  </sheetViews>
  <sheetFormatPr defaultColWidth="9" defaultRowHeight="15" x14ac:dyDescent="0.25"/>
  <cols>
    <col min="2" max="2" width="13.75" customWidth="1"/>
    <col min="3" max="3" width="16.75" customWidth="1"/>
    <col min="4" max="4" width="12.875" customWidth="1"/>
    <col min="5" max="5" width="13" customWidth="1"/>
    <col min="12" max="12" width="11" customWidth="1"/>
  </cols>
  <sheetData>
    <row r="1" spans="1:49" s="5" customFormat="1" ht="23.25" x14ac:dyDescent="0.25">
      <c r="A1" s="15"/>
      <c r="B1" s="87" t="s">
        <v>150</v>
      </c>
      <c r="C1" s="15"/>
      <c r="D1" s="15"/>
      <c r="E1" s="15"/>
      <c r="F1" s="15"/>
      <c r="G1" s="15"/>
      <c r="H1" s="159" t="s">
        <v>10</v>
      </c>
      <c r="I1" s="160">
        <f>Atividade!L3</f>
        <v>0</v>
      </c>
      <c r="J1" s="161" t="s">
        <v>6</v>
      </c>
      <c r="K1" s="160">
        <f>Atividade!I3</f>
        <v>2021</v>
      </c>
      <c r="L1" s="18"/>
      <c r="M1" s="15"/>
      <c r="N1" s="15"/>
      <c r="O1" s="16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</row>
    <row r="2" spans="1:49" s="5" customFormat="1" ht="15.75" thickBot="1" x14ac:dyDescent="0.3">
      <c r="A2" s="13"/>
      <c r="B2" s="92" t="s">
        <v>11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</row>
    <row r="3" spans="1:49" s="5" customFormat="1" x14ac:dyDescent="0.25">
      <c r="A3" s="3" t="s">
        <v>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5" spans="1:49" s="5" customFormat="1" ht="23.25" customHeight="1" x14ac:dyDescent="0.25">
      <c r="A5" s="24"/>
      <c r="B5" s="41" t="s">
        <v>2418</v>
      </c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40"/>
      <c r="AT5" s="40"/>
      <c r="AU5" s="40"/>
      <c r="AV5" s="40"/>
      <c r="AW5" s="40"/>
    </row>
    <row r="6" spans="1:49" s="5" customFormat="1" x14ac:dyDescent="0.25">
      <c r="A6" s="2"/>
      <c r="B6" s="94"/>
      <c r="C6" s="2"/>
      <c r="D6" s="2"/>
      <c r="E6" s="2"/>
      <c r="F6" s="2"/>
      <c r="G6" s="2"/>
      <c r="H6" s="2"/>
      <c r="I6" s="2"/>
      <c r="J6" s="2"/>
      <c r="K6" s="2"/>
      <c r="L6" s="2"/>
      <c r="M6" s="229"/>
      <c r="N6" s="229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</row>
    <row r="7" spans="1:49" s="5" customFormat="1" ht="43.5" customHeight="1" x14ac:dyDescent="0.25">
      <c r="A7" s="185"/>
      <c r="B7" s="784" t="s">
        <v>2970</v>
      </c>
      <c r="C7" s="785"/>
      <c r="D7" s="785"/>
      <c r="E7" s="785"/>
      <c r="F7" s="785"/>
      <c r="G7" s="785"/>
      <c r="H7" s="785"/>
      <c r="I7" s="785"/>
      <c r="J7" s="785"/>
      <c r="K7" s="786"/>
      <c r="L7" s="235" t="s">
        <v>15</v>
      </c>
      <c r="M7" s="779" t="s">
        <v>102</v>
      </c>
      <c r="N7" s="780"/>
      <c r="O7" s="780"/>
      <c r="P7" s="780"/>
      <c r="Q7" s="780"/>
      <c r="R7" s="780"/>
      <c r="S7" s="780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</row>
    <row r="8" spans="1:49" s="5" customFormat="1" x14ac:dyDescent="0.25">
      <c r="A8" s="2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</row>
    <row r="9" spans="1:49" s="5" customFormat="1" x14ac:dyDescent="0.25">
      <c r="A9" s="2"/>
      <c r="B9" s="188"/>
      <c r="C9" s="188"/>
      <c r="D9" s="188" t="s">
        <v>129</v>
      </c>
      <c r="E9" s="188" t="s">
        <v>162</v>
      </c>
      <c r="F9" s="188"/>
      <c r="G9" s="188"/>
      <c r="H9" s="188"/>
      <c r="I9" s="230" t="s">
        <v>130</v>
      </c>
      <c r="J9" s="188"/>
      <c r="K9" s="188"/>
      <c r="L9" s="188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</row>
    <row r="10" spans="1:49" s="5" customFormat="1" x14ac:dyDescent="0.25">
      <c r="A10" s="2"/>
      <c r="B10" s="188" t="s">
        <v>128</v>
      </c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</row>
    <row r="11" spans="1:49" s="5" customFormat="1" x14ac:dyDescent="0.25">
      <c r="A11" s="2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</row>
    <row r="12" spans="1:49" s="5" customFormat="1" x14ac:dyDescent="0.25">
      <c r="A12" s="2"/>
      <c r="B12" s="231" t="s">
        <v>2392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</row>
    <row r="13" spans="1:49" s="5" customFormat="1" ht="15.75" x14ac:dyDescent="0.25">
      <c r="A13" s="2"/>
      <c r="B13" s="99" t="s">
        <v>2930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</row>
    <row r="14" spans="1:49" s="5" customFormat="1" ht="18.75" customHeight="1" x14ac:dyDescent="0.25">
      <c r="A14" s="2"/>
      <c r="B14" s="781" t="s">
        <v>56</v>
      </c>
      <c r="C14" s="782" t="s">
        <v>52</v>
      </c>
      <c r="D14" s="787" t="s">
        <v>2502</v>
      </c>
      <c r="E14" s="782" t="s">
        <v>62</v>
      </c>
      <c r="F14" s="232" t="s">
        <v>63</v>
      </c>
      <c r="G14" s="232" t="s">
        <v>64</v>
      </c>
      <c r="H14" s="232" t="s">
        <v>65</v>
      </c>
      <c r="I14" s="232" t="s">
        <v>66</v>
      </c>
      <c r="J14" s="232" t="s">
        <v>67</v>
      </c>
      <c r="K14" s="232" t="s">
        <v>68</v>
      </c>
      <c r="L14" s="232" t="s">
        <v>69</v>
      </c>
      <c r="M14" s="232" t="s">
        <v>70</v>
      </c>
      <c r="N14" s="232" t="s">
        <v>71</v>
      </c>
      <c r="O14" s="232" t="s">
        <v>72</v>
      </c>
      <c r="P14" s="232" t="s">
        <v>73</v>
      </c>
      <c r="Q14" s="232" t="s">
        <v>74</v>
      </c>
      <c r="R14" s="773" t="s">
        <v>55</v>
      </c>
      <c r="S14" s="774"/>
      <c r="T14" s="775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</row>
    <row r="15" spans="1:49" s="5" customFormat="1" ht="24.75" customHeight="1" x14ac:dyDescent="0.25">
      <c r="A15" s="2"/>
      <c r="B15" s="781"/>
      <c r="C15" s="782"/>
      <c r="D15" s="788"/>
      <c r="E15" s="782"/>
      <c r="F15" s="771" t="s">
        <v>75</v>
      </c>
      <c r="G15" s="772"/>
      <c r="H15" s="783"/>
      <c r="I15" s="771" t="s">
        <v>76</v>
      </c>
      <c r="J15" s="772"/>
      <c r="K15" s="772"/>
      <c r="L15" s="771" t="s">
        <v>77</v>
      </c>
      <c r="M15" s="772"/>
      <c r="N15" s="772"/>
      <c r="O15" s="771" t="s">
        <v>78</v>
      </c>
      <c r="P15" s="772"/>
      <c r="Q15" s="772"/>
      <c r="R15" s="776"/>
      <c r="S15" s="777"/>
      <c r="T15" s="778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</row>
    <row r="16" spans="1:49" s="5" customFormat="1" ht="23.25" customHeight="1" x14ac:dyDescent="0.25">
      <c r="A16" s="2"/>
      <c r="B16" s="233" t="s">
        <v>15</v>
      </c>
      <c r="C16" s="233" t="s">
        <v>15</v>
      </c>
      <c r="D16" s="254"/>
      <c r="E16" s="233" t="s">
        <v>15</v>
      </c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768"/>
      <c r="S16" s="769"/>
      <c r="T16" s="770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</row>
    <row r="17" spans="1:49" s="5" customFormat="1" ht="23.25" customHeight="1" x14ac:dyDescent="0.25">
      <c r="A17" s="2"/>
      <c r="B17" s="233" t="s">
        <v>15</v>
      </c>
      <c r="C17" s="233" t="s">
        <v>15</v>
      </c>
      <c r="D17" s="254"/>
      <c r="E17" s="233" t="s">
        <v>15</v>
      </c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768"/>
      <c r="S17" s="769"/>
      <c r="T17" s="770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</row>
    <row r="18" spans="1:49" s="5" customFormat="1" ht="23.25" customHeight="1" x14ac:dyDescent="0.25">
      <c r="A18" s="2"/>
      <c r="B18" s="233" t="s">
        <v>15</v>
      </c>
      <c r="C18" s="233" t="s">
        <v>15</v>
      </c>
      <c r="D18" s="254"/>
      <c r="E18" s="233" t="s">
        <v>15</v>
      </c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768"/>
      <c r="S18" s="769"/>
      <c r="T18" s="770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</row>
    <row r="19" spans="1:49" s="5" customFormat="1" ht="23.25" customHeight="1" x14ac:dyDescent="0.25">
      <c r="A19" s="2"/>
      <c r="B19" s="233" t="s">
        <v>15</v>
      </c>
      <c r="C19" s="233" t="s">
        <v>15</v>
      </c>
      <c r="D19" s="254"/>
      <c r="E19" s="233" t="s">
        <v>15</v>
      </c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768"/>
      <c r="S19" s="769"/>
      <c r="T19" s="770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spans="1:49" s="5" customFormat="1" ht="23.25" customHeight="1" x14ac:dyDescent="0.25">
      <c r="A20" s="2"/>
      <c r="B20" s="233" t="s">
        <v>15</v>
      </c>
      <c r="C20" s="233" t="s">
        <v>15</v>
      </c>
      <c r="D20" s="254"/>
      <c r="E20" s="233" t="s">
        <v>15</v>
      </c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768"/>
      <c r="S20" s="769"/>
      <c r="T20" s="770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spans="1:49" s="5" customFormat="1" ht="23.25" customHeight="1" x14ac:dyDescent="0.25">
      <c r="A21" s="2"/>
      <c r="B21" s="233" t="s">
        <v>15</v>
      </c>
      <c r="C21" s="233" t="s">
        <v>15</v>
      </c>
      <c r="D21" s="254"/>
      <c r="E21" s="233" t="s">
        <v>15</v>
      </c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768"/>
      <c r="S21" s="769"/>
      <c r="T21" s="770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spans="1:49" s="5" customFormat="1" ht="23.25" customHeight="1" x14ac:dyDescent="0.25">
      <c r="A22" s="2"/>
      <c r="B22" s="233" t="s">
        <v>15</v>
      </c>
      <c r="C22" s="233" t="s">
        <v>15</v>
      </c>
      <c r="D22" s="254"/>
      <c r="E22" s="233" t="s">
        <v>15</v>
      </c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768"/>
      <c r="S22" s="769"/>
      <c r="T22" s="770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5" spans="1:49" s="5" customFormat="1" ht="23.25" customHeight="1" x14ac:dyDescent="0.25">
      <c r="A25" s="24"/>
      <c r="B25" s="41" t="s">
        <v>2574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40"/>
      <c r="AT25" s="40"/>
      <c r="AU25" s="40"/>
      <c r="AV25" s="40"/>
      <c r="AW25" s="40"/>
    </row>
    <row r="27" spans="1:49" ht="15.75" x14ac:dyDescent="0.25">
      <c r="B27" s="99" t="s">
        <v>2931</v>
      </c>
    </row>
    <row r="28" spans="1:49" ht="136.5" customHeight="1" x14ac:dyDescent="0.25">
      <c r="B28" s="142" t="s">
        <v>2594</v>
      </c>
      <c r="C28" s="612" t="s">
        <v>2420</v>
      </c>
      <c r="D28" s="614"/>
      <c r="E28" s="612" t="s">
        <v>2421</v>
      </c>
      <c r="F28" s="613"/>
      <c r="G28" s="614"/>
      <c r="H28" s="612" t="s">
        <v>2422</v>
      </c>
      <c r="I28" s="613"/>
      <c r="J28" s="613"/>
      <c r="K28" s="613"/>
      <c r="L28" s="613"/>
      <c r="M28" s="613"/>
      <c r="N28" s="613"/>
      <c r="O28" s="613"/>
      <c r="P28" s="613"/>
      <c r="Q28" s="614"/>
    </row>
    <row r="29" spans="1:49" x14ac:dyDescent="0.25">
      <c r="B29" s="135">
        <v>1</v>
      </c>
      <c r="C29" s="609"/>
      <c r="D29" s="609"/>
      <c r="E29" s="649"/>
      <c r="F29" s="650"/>
      <c r="G29" s="651"/>
      <c r="H29" s="609"/>
      <c r="I29" s="609"/>
      <c r="J29" s="609"/>
      <c r="K29" s="609"/>
      <c r="L29" s="609"/>
      <c r="M29" s="609"/>
      <c r="N29" s="609"/>
      <c r="O29" s="609"/>
      <c r="P29" s="609"/>
      <c r="Q29" s="609"/>
    </row>
    <row r="30" spans="1:49" x14ac:dyDescent="0.25">
      <c r="B30" s="135">
        <v>2</v>
      </c>
      <c r="C30" s="609"/>
      <c r="D30" s="609"/>
      <c r="E30" s="649"/>
      <c r="F30" s="650"/>
      <c r="G30" s="651"/>
      <c r="H30" s="609"/>
      <c r="I30" s="609"/>
      <c r="J30" s="609"/>
      <c r="K30" s="609"/>
      <c r="L30" s="609"/>
      <c r="M30" s="609"/>
      <c r="N30" s="609"/>
      <c r="O30" s="609"/>
      <c r="P30" s="609"/>
      <c r="Q30" s="609"/>
    </row>
    <row r="31" spans="1:49" x14ac:dyDescent="0.25">
      <c r="B31" s="135">
        <v>3</v>
      </c>
      <c r="C31" s="609"/>
      <c r="D31" s="609"/>
      <c r="E31" s="649"/>
      <c r="F31" s="650"/>
      <c r="G31" s="651"/>
      <c r="H31" s="609"/>
      <c r="I31" s="609"/>
      <c r="J31" s="609"/>
      <c r="K31" s="609"/>
      <c r="L31" s="609"/>
      <c r="M31" s="609"/>
      <c r="N31" s="609"/>
      <c r="O31" s="609"/>
      <c r="P31" s="609"/>
      <c r="Q31" s="609"/>
    </row>
    <row r="32" spans="1:49" x14ac:dyDescent="0.25">
      <c r="B32" s="135">
        <v>4</v>
      </c>
      <c r="C32" s="609"/>
      <c r="D32" s="609"/>
      <c r="E32" s="649"/>
      <c r="F32" s="650"/>
      <c r="G32" s="651"/>
      <c r="H32" s="609"/>
      <c r="I32" s="609"/>
      <c r="J32" s="609"/>
      <c r="K32" s="609"/>
      <c r="L32" s="609"/>
      <c r="M32" s="609"/>
      <c r="N32" s="609"/>
      <c r="O32" s="609"/>
      <c r="P32" s="609"/>
      <c r="Q32" s="609"/>
    </row>
    <row r="33" spans="2:17" x14ac:dyDescent="0.25">
      <c r="B33" s="135">
        <v>5</v>
      </c>
      <c r="C33" s="609"/>
      <c r="D33" s="609"/>
      <c r="E33" s="649"/>
      <c r="F33" s="650"/>
      <c r="G33" s="651"/>
      <c r="H33" s="609"/>
      <c r="I33" s="609"/>
      <c r="J33" s="609"/>
      <c r="K33" s="609"/>
      <c r="L33" s="609"/>
      <c r="M33" s="609"/>
      <c r="N33" s="609"/>
      <c r="O33" s="609"/>
      <c r="P33" s="609"/>
      <c r="Q33" s="609"/>
    </row>
    <row r="34" spans="2:17" x14ac:dyDescent="0.25">
      <c r="B34" s="135">
        <v>6</v>
      </c>
      <c r="C34" s="609"/>
      <c r="D34" s="609"/>
      <c r="E34" s="649"/>
      <c r="F34" s="650"/>
      <c r="G34" s="651"/>
      <c r="H34" s="609"/>
      <c r="I34" s="609"/>
      <c r="J34" s="609"/>
      <c r="K34" s="609"/>
      <c r="L34" s="609"/>
      <c r="M34" s="609"/>
      <c r="N34" s="609"/>
      <c r="O34" s="609"/>
      <c r="P34" s="609"/>
      <c r="Q34" s="609"/>
    </row>
    <row r="35" spans="2:17" x14ac:dyDescent="0.25">
      <c r="B35" s="135">
        <v>7</v>
      </c>
      <c r="C35" s="609"/>
      <c r="D35" s="609"/>
      <c r="E35" s="649"/>
      <c r="F35" s="650"/>
      <c r="G35" s="651"/>
      <c r="H35" s="609"/>
      <c r="I35" s="609"/>
      <c r="J35" s="609"/>
      <c r="K35" s="609"/>
      <c r="L35" s="609"/>
      <c r="M35" s="609"/>
      <c r="N35" s="609"/>
      <c r="O35" s="609"/>
      <c r="P35" s="609"/>
      <c r="Q35" s="609"/>
    </row>
    <row r="36" spans="2:17" x14ac:dyDescent="0.25">
      <c r="B36" s="135">
        <v>8</v>
      </c>
      <c r="C36" s="609"/>
      <c r="D36" s="609"/>
      <c r="E36" s="649"/>
      <c r="F36" s="650"/>
      <c r="G36" s="651"/>
      <c r="H36" s="609"/>
      <c r="I36" s="609"/>
      <c r="J36" s="609"/>
      <c r="K36" s="609"/>
      <c r="L36" s="609"/>
      <c r="M36" s="609"/>
      <c r="N36" s="609"/>
      <c r="O36" s="609"/>
      <c r="P36" s="609"/>
      <c r="Q36" s="609"/>
    </row>
    <row r="37" spans="2:17" x14ac:dyDescent="0.25">
      <c r="B37" s="135">
        <v>9</v>
      </c>
      <c r="C37" s="609"/>
      <c r="D37" s="609"/>
      <c r="E37" s="649"/>
      <c r="F37" s="650"/>
      <c r="G37" s="651"/>
      <c r="H37" s="609"/>
      <c r="I37" s="609"/>
      <c r="J37" s="609"/>
      <c r="K37" s="609"/>
      <c r="L37" s="609"/>
      <c r="M37" s="609"/>
      <c r="N37" s="609"/>
      <c r="O37" s="609"/>
      <c r="P37" s="609"/>
      <c r="Q37" s="609"/>
    </row>
    <row r="38" spans="2:17" x14ac:dyDescent="0.25">
      <c r="B38" s="135">
        <v>10</v>
      </c>
      <c r="C38" s="609"/>
      <c r="D38" s="609"/>
      <c r="E38" s="649"/>
      <c r="F38" s="650"/>
      <c r="G38" s="651"/>
      <c r="H38" s="609"/>
      <c r="I38" s="609"/>
      <c r="J38" s="609"/>
      <c r="K38" s="609"/>
      <c r="L38" s="609"/>
      <c r="M38" s="609"/>
      <c r="N38" s="609"/>
      <c r="O38" s="609"/>
      <c r="P38" s="609"/>
      <c r="Q38" s="609"/>
    </row>
    <row r="39" spans="2:17" x14ac:dyDescent="0.25">
      <c r="B39" s="135">
        <v>11</v>
      </c>
      <c r="C39" s="609"/>
      <c r="D39" s="609"/>
      <c r="E39" s="649"/>
      <c r="F39" s="650"/>
      <c r="G39" s="651"/>
      <c r="H39" s="609"/>
      <c r="I39" s="609"/>
      <c r="J39" s="609"/>
      <c r="K39" s="609"/>
      <c r="L39" s="609"/>
      <c r="M39" s="609"/>
      <c r="N39" s="609"/>
      <c r="O39" s="609"/>
      <c r="P39" s="609"/>
      <c r="Q39" s="609"/>
    </row>
    <row r="40" spans="2:17" x14ac:dyDescent="0.25">
      <c r="B40" s="135">
        <v>12</v>
      </c>
      <c r="C40" s="609"/>
      <c r="D40" s="609"/>
      <c r="E40" s="649"/>
      <c r="F40" s="650"/>
      <c r="G40" s="651"/>
      <c r="H40" s="609"/>
      <c r="I40" s="609"/>
      <c r="J40" s="609"/>
      <c r="K40" s="609"/>
      <c r="L40" s="609"/>
      <c r="M40" s="609"/>
      <c r="N40" s="609"/>
      <c r="O40" s="609"/>
      <c r="P40" s="609"/>
      <c r="Q40" s="609"/>
    </row>
    <row r="41" spans="2:17" x14ac:dyDescent="0.25">
      <c r="B41" s="135">
        <v>13</v>
      </c>
      <c r="C41" s="609"/>
      <c r="D41" s="609"/>
      <c r="E41" s="649"/>
      <c r="F41" s="650"/>
      <c r="G41" s="651"/>
      <c r="H41" s="609"/>
      <c r="I41" s="609"/>
      <c r="J41" s="609"/>
      <c r="K41" s="609"/>
      <c r="L41" s="609"/>
      <c r="M41" s="609"/>
      <c r="N41" s="609"/>
      <c r="O41" s="609"/>
      <c r="P41" s="609"/>
      <c r="Q41" s="609"/>
    </row>
    <row r="42" spans="2:17" x14ac:dyDescent="0.25">
      <c r="B42" s="135">
        <v>14</v>
      </c>
      <c r="C42" s="609"/>
      <c r="D42" s="609"/>
      <c r="E42" s="649"/>
      <c r="F42" s="650"/>
      <c r="G42" s="651"/>
      <c r="H42" s="609"/>
      <c r="I42" s="609"/>
      <c r="J42" s="609"/>
      <c r="K42" s="609"/>
      <c r="L42" s="609"/>
      <c r="M42" s="609"/>
      <c r="N42" s="609"/>
      <c r="O42" s="609"/>
      <c r="P42" s="609"/>
      <c r="Q42" s="609"/>
    </row>
    <row r="43" spans="2:17" x14ac:dyDescent="0.25"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</row>
    <row r="44" spans="2:17" x14ac:dyDescent="0.25"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</row>
    <row r="45" spans="2:17" x14ac:dyDescent="0.25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</row>
    <row r="46" spans="2:17" x14ac:dyDescent="0.25"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</row>
    <row r="47" spans="2:17" x14ac:dyDescent="0.25"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</row>
    <row r="48" spans="2:17" x14ac:dyDescent="0.25"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</row>
    <row r="49" spans="2:17" x14ac:dyDescent="0.25"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</row>
    <row r="50" spans="2:17" x14ac:dyDescent="0.25"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</row>
    <row r="51" spans="2:17" x14ac:dyDescent="0.25"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</row>
    <row r="52" spans="2:17" x14ac:dyDescent="0.25"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</row>
    <row r="53" spans="2:17" x14ac:dyDescent="0.25"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</row>
    <row r="54" spans="2:17" x14ac:dyDescent="0.25"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</row>
    <row r="55" spans="2:17" x14ac:dyDescent="0.25"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</row>
    <row r="56" spans="2:17" x14ac:dyDescent="0.25"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2:17" x14ac:dyDescent="0.25"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2:17" x14ac:dyDescent="0.25"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2:17" x14ac:dyDescent="0.25"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2:17" x14ac:dyDescent="0.25"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</row>
    <row r="61" spans="2:17" x14ac:dyDescent="0.25"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</row>
    <row r="62" spans="2:17" x14ac:dyDescent="0.25"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</row>
    <row r="63" spans="2:17" x14ac:dyDescent="0.25"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</row>
    <row r="64" spans="2:17" x14ac:dyDescent="0.25"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</row>
    <row r="65" spans="2:17" x14ac:dyDescent="0.25"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</row>
    <row r="66" spans="2:17" x14ac:dyDescent="0.25"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</row>
    <row r="67" spans="2:17" x14ac:dyDescent="0.25"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</row>
    <row r="68" spans="2:17" x14ac:dyDescent="0.25"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</row>
    <row r="69" spans="2:17" x14ac:dyDescent="0.25"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</row>
    <row r="70" spans="2:17" x14ac:dyDescent="0.25"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</row>
    <row r="71" spans="2:17" x14ac:dyDescent="0.25"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</row>
    <row r="72" spans="2:17" x14ac:dyDescent="0.25"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</row>
    <row r="73" spans="2:17" x14ac:dyDescent="0.25"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</row>
    <row r="74" spans="2:17" x14ac:dyDescent="0.25"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</row>
    <row r="75" spans="2:17" x14ac:dyDescent="0.25"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</row>
    <row r="76" spans="2:17" x14ac:dyDescent="0.25"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</row>
    <row r="77" spans="2:17" x14ac:dyDescent="0.25"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</row>
    <row r="78" spans="2:17" x14ac:dyDescent="0.25"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</row>
    <row r="79" spans="2:17" x14ac:dyDescent="0.25"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</row>
    <row r="80" spans="2:17" x14ac:dyDescent="0.25"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</row>
    <row r="81" spans="2:17" x14ac:dyDescent="0.25"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</row>
    <row r="82" spans="2:17" x14ac:dyDescent="0.25"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</row>
    <row r="83" spans="2:17" x14ac:dyDescent="0.25"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</row>
    <row r="84" spans="2:17" x14ac:dyDescent="0.25"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</row>
    <row r="85" spans="2:17" x14ac:dyDescent="0.25"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</row>
    <row r="86" spans="2:17" x14ac:dyDescent="0.25"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</row>
    <row r="87" spans="2:17" x14ac:dyDescent="0.25"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</row>
    <row r="88" spans="2:17" x14ac:dyDescent="0.25"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</row>
    <row r="89" spans="2:17" x14ac:dyDescent="0.25"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</row>
    <row r="90" spans="2:17" x14ac:dyDescent="0.25"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</row>
    <row r="91" spans="2:17" x14ac:dyDescent="0.25"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</row>
    <row r="92" spans="2:17" x14ac:dyDescent="0.25"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</row>
    <row r="93" spans="2:17" x14ac:dyDescent="0.25"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</row>
    <row r="94" spans="2:17" x14ac:dyDescent="0.25"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</row>
    <row r="95" spans="2:17" x14ac:dyDescent="0.25"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</row>
    <row r="96" spans="2:17" x14ac:dyDescent="0.25"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</row>
    <row r="97" spans="2:17" x14ac:dyDescent="0.25"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</row>
    <row r="98" spans="2:17" x14ac:dyDescent="0.25"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</row>
    <row r="99" spans="2:17" x14ac:dyDescent="0.25"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</row>
    <row r="100" spans="2:17" x14ac:dyDescent="0.25"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</row>
    <row r="101" spans="2:17" x14ac:dyDescent="0.25"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</row>
    <row r="102" spans="2:17" x14ac:dyDescent="0.25"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</row>
    <row r="103" spans="2:17" x14ac:dyDescent="0.25"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</row>
    <row r="104" spans="2:17" x14ac:dyDescent="0.25"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</row>
    <row r="105" spans="2:17" x14ac:dyDescent="0.25"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</row>
    <row r="106" spans="2:17" x14ac:dyDescent="0.25"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</row>
    <row r="107" spans="2:17" x14ac:dyDescent="0.25"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</row>
    <row r="108" spans="2:17" x14ac:dyDescent="0.25"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</row>
    <row r="109" spans="2:17" x14ac:dyDescent="0.25"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</row>
    <row r="110" spans="2:17" x14ac:dyDescent="0.25"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</row>
    <row r="111" spans="2:17" x14ac:dyDescent="0.25"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</row>
    <row r="112" spans="2:17" x14ac:dyDescent="0.25"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</row>
    <row r="113" spans="2:17" x14ac:dyDescent="0.25"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</row>
    <row r="114" spans="2:17" x14ac:dyDescent="0.25"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</row>
    <row r="115" spans="2:17" x14ac:dyDescent="0.25"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</row>
    <row r="116" spans="2:17" x14ac:dyDescent="0.25"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</row>
    <row r="117" spans="2:17" x14ac:dyDescent="0.25"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</row>
    <row r="118" spans="2:17" x14ac:dyDescent="0.25"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</row>
    <row r="119" spans="2:17" x14ac:dyDescent="0.25"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</row>
    <row r="120" spans="2:17" x14ac:dyDescent="0.25"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</row>
    <row r="121" spans="2:17" x14ac:dyDescent="0.25"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</row>
    <row r="122" spans="2:17" x14ac:dyDescent="0.25"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</row>
    <row r="123" spans="2:17" x14ac:dyDescent="0.25"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</row>
    <row r="124" spans="2:17" x14ac:dyDescent="0.25"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</row>
    <row r="125" spans="2:17" x14ac:dyDescent="0.25"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</row>
    <row r="126" spans="2:17" x14ac:dyDescent="0.25"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</row>
    <row r="127" spans="2:17" x14ac:dyDescent="0.25"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</row>
    <row r="128" spans="2:17" x14ac:dyDescent="0.25"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</row>
    <row r="129" spans="2:17" x14ac:dyDescent="0.25"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</row>
    <row r="130" spans="2:17" x14ac:dyDescent="0.25"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</row>
    <row r="131" spans="2:17" x14ac:dyDescent="0.25"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</row>
    <row r="132" spans="2:17" x14ac:dyDescent="0.25"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</row>
    <row r="133" spans="2:17" x14ac:dyDescent="0.25"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</row>
    <row r="134" spans="2:17" x14ac:dyDescent="0.25"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</row>
    <row r="135" spans="2:17" x14ac:dyDescent="0.25"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</row>
    <row r="136" spans="2:17" x14ac:dyDescent="0.25"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</row>
    <row r="137" spans="2:17" x14ac:dyDescent="0.25"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</row>
    <row r="138" spans="2:17" x14ac:dyDescent="0.25"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</row>
    <row r="139" spans="2:17" x14ac:dyDescent="0.25"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</row>
    <row r="140" spans="2:17" x14ac:dyDescent="0.25"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</row>
    <row r="141" spans="2:17" x14ac:dyDescent="0.25"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</row>
    <row r="142" spans="2:17" x14ac:dyDescent="0.25"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</row>
    <row r="143" spans="2:17" x14ac:dyDescent="0.25"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</row>
    <row r="144" spans="2:17" x14ac:dyDescent="0.25"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</row>
    <row r="145" spans="2:17" x14ac:dyDescent="0.25"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</row>
    <row r="146" spans="2:17" x14ac:dyDescent="0.25"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</row>
    <row r="147" spans="2:17" x14ac:dyDescent="0.25"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</row>
    <row r="148" spans="2:17" x14ac:dyDescent="0.25"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</row>
    <row r="149" spans="2:17" x14ac:dyDescent="0.25"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</row>
    <row r="150" spans="2:17" x14ac:dyDescent="0.25"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</row>
    <row r="151" spans="2:17" x14ac:dyDescent="0.25"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</row>
    <row r="152" spans="2:17" x14ac:dyDescent="0.25"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</row>
    <row r="153" spans="2:17" x14ac:dyDescent="0.25"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</row>
    <row r="154" spans="2:17" x14ac:dyDescent="0.25"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</row>
    <row r="155" spans="2:17" x14ac:dyDescent="0.25"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</row>
    <row r="156" spans="2:17" x14ac:dyDescent="0.25"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</row>
    <row r="157" spans="2:17" x14ac:dyDescent="0.25"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</row>
    <row r="158" spans="2:17" x14ac:dyDescent="0.25"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</row>
    <row r="159" spans="2:17" x14ac:dyDescent="0.25"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</row>
    <row r="160" spans="2:17" x14ac:dyDescent="0.25"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</row>
    <row r="161" spans="2:17" x14ac:dyDescent="0.25"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</row>
    <row r="162" spans="2:17" x14ac:dyDescent="0.25"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</row>
    <row r="163" spans="2:17" x14ac:dyDescent="0.25"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</row>
    <row r="164" spans="2:17" x14ac:dyDescent="0.25"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</row>
    <row r="165" spans="2:17" x14ac:dyDescent="0.25"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</row>
    <row r="166" spans="2:17" x14ac:dyDescent="0.25"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</row>
    <row r="167" spans="2:17" x14ac:dyDescent="0.25"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</row>
    <row r="168" spans="2:17" x14ac:dyDescent="0.25"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</row>
    <row r="169" spans="2:17" x14ac:dyDescent="0.25"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</row>
    <row r="170" spans="2:17" x14ac:dyDescent="0.25"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</row>
    <row r="171" spans="2:17" x14ac:dyDescent="0.25"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</row>
    <row r="172" spans="2:17" x14ac:dyDescent="0.25"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</row>
    <row r="173" spans="2:17" x14ac:dyDescent="0.25"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</row>
    <row r="174" spans="2:17" x14ac:dyDescent="0.25"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</row>
    <row r="175" spans="2:17" x14ac:dyDescent="0.25"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</row>
    <row r="176" spans="2:17" x14ac:dyDescent="0.25"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</row>
    <row r="177" spans="2:17" x14ac:dyDescent="0.25"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</row>
    <row r="178" spans="2:17" x14ac:dyDescent="0.25"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</row>
    <row r="179" spans="2:17" x14ac:dyDescent="0.25"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</row>
    <row r="180" spans="2:17" x14ac:dyDescent="0.25"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</row>
    <row r="181" spans="2:17" x14ac:dyDescent="0.25"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</row>
    <row r="182" spans="2:17" x14ac:dyDescent="0.25"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</row>
    <row r="183" spans="2:17" x14ac:dyDescent="0.25"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</row>
    <row r="184" spans="2:17" x14ac:dyDescent="0.25"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</row>
    <row r="185" spans="2:17" x14ac:dyDescent="0.25"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</row>
    <row r="186" spans="2:17" x14ac:dyDescent="0.25"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</row>
    <row r="187" spans="2:17" x14ac:dyDescent="0.25"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</row>
    <row r="188" spans="2:17" x14ac:dyDescent="0.25"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</row>
    <row r="189" spans="2:17" x14ac:dyDescent="0.25"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</row>
    <row r="190" spans="2:17" x14ac:dyDescent="0.25"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</row>
    <row r="191" spans="2:17" x14ac:dyDescent="0.25"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</row>
    <row r="192" spans="2:17" x14ac:dyDescent="0.25"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</row>
    <row r="193" spans="2:17" x14ac:dyDescent="0.25"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</row>
    <row r="194" spans="2:17" x14ac:dyDescent="0.25"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</row>
    <row r="195" spans="2:17" x14ac:dyDescent="0.25"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</row>
    <row r="196" spans="2:17" x14ac:dyDescent="0.25"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</row>
    <row r="197" spans="2:17" x14ac:dyDescent="0.25"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</row>
    <row r="198" spans="2:17" x14ac:dyDescent="0.25"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</row>
    <row r="199" spans="2:17" x14ac:dyDescent="0.25"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</row>
    <row r="200" spans="2:17" x14ac:dyDescent="0.25"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</row>
    <row r="201" spans="2:17" x14ac:dyDescent="0.25"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</row>
    <row r="202" spans="2:17" x14ac:dyDescent="0.25"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</row>
    <row r="203" spans="2:17" x14ac:dyDescent="0.25"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</row>
    <row r="204" spans="2:17" x14ac:dyDescent="0.25"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</row>
    <row r="205" spans="2:17" x14ac:dyDescent="0.25"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</row>
    <row r="206" spans="2:17" x14ac:dyDescent="0.25"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</row>
    <row r="207" spans="2:17" x14ac:dyDescent="0.25"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</row>
    <row r="208" spans="2:17" x14ac:dyDescent="0.25"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</row>
    <row r="209" spans="2:17" x14ac:dyDescent="0.25"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</row>
    <row r="210" spans="2:17" x14ac:dyDescent="0.25"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</row>
    <row r="211" spans="2:17" x14ac:dyDescent="0.25"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</row>
    <row r="212" spans="2:17" x14ac:dyDescent="0.25"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</row>
    <row r="213" spans="2:17" x14ac:dyDescent="0.25"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</row>
    <row r="214" spans="2:17" x14ac:dyDescent="0.25"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</row>
    <row r="215" spans="2:17" x14ac:dyDescent="0.25"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</row>
    <row r="216" spans="2:17" x14ac:dyDescent="0.25"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</row>
    <row r="217" spans="2:17" x14ac:dyDescent="0.25"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</row>
    <row r="218" spans="2:17" x14ac:dyDescent="0.25"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</row>
    <row r="219" spans="2:17" x14ac:dyDescent="0.25"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</row>
    <row r="220" spans="2:17" x14ac:dyDescent="0.25"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</row>
    <row r="221" spans="2:17" x14ac:dyDescent="0.25"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</row>
    <row r="222" spans="2:17" x14ac:dyDescent="0.25"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</row>
    <row r="223" spans="2:17" x14ac:dyDescent="0.25"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</row>
    <row r="224" spans="2:17" x14ac:dyDescent="0.25"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</row>
    <row r="225" spans="2:17" x14ac:dyDescent="0.25"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</row>
    <row r="226" spans="2:17" x14ac:dyDescent="0.25"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</row>
    <row r="227" spans="2:17" x14ac:dyDescent="0.25"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</row>
    <row r="228" spans="2:17" x14ac:dyDescent="0.25"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</row>
    <row r="229" spans="2:17" x14ac:dyDescent="0.25"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</row>
    <row r="230" spans="2:17" x14ac:dyDescent="0.25"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</row>
    <row r="231" spans="2:17" x14ac:dyDescent="0.25"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</row>
    <row r="232" spans="2:17" x14ac:dyDescent="0.25"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</row>
    <row r="233" spans="2:17" x14ac:dyDescent="0.25"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</row>
    <row r="234" spans="2:17" x14ac:dyDescent="0.25"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</row>
    <row r="235" spans="2:17" x14ac:dyDescent="0.25"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</row>
    <row r="236" spans="2:17" x14ac:dyDescent="0.25"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</row>
    <row r="237" spans="2:17" x14ac:dyDescent="0.25"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</row>
    <row r="238" spans="2:17" x14ac:dyDescent="0.25"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</row>
    <row r="239" spans="2:17" x14ac:dyDescent="0.25"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</row>
    <row r="240" spans="2:17" x14ac:dyDescent="0.25"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</row>
    <row r="241" spans="2:17" x14ac:dyDescent="0.25"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</row>
    <row r="242" spans="2:17" x14ac:dyDescent="0.25"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</row>
    <row r="243" spans="2:17" x14ac:dyDescent="0.25"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</row>
    <row r="244" spans="2:17" x14ac:dyDescent="0.25"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</row>
    <row r="245" spans="2:17" x14ac:dyDescent="0.25"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</row>
    <row r="246" spans="2:17" x14ac:dyDescent="0.25"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</row>
    <row r="247" spans="2:17" x14ac:dyDescent="0.25"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</row>
    <row r="248" spans="2:17" x14ac:dyDescent="0.25"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</row>
    <row r="249" spans="2:17" x14ac:dyDescent="0.25"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</row>
    <row r="250" spans="2:17" x14ac:dyDescent="0.25"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</row>
    <row r="251" spans="2:17" x14ac:dyDescent="0.25"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</row>
    <row r="252" spans="2:17" x14ac:dyDescent="0.25"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</row>
    <row r="253" spans="2:17" x14ac:dyDescent="0.25"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</row>
    <row r="254" spans="2:17" x14ac:dyDescent="0.25"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</row>
    <row r="255" spans="2:17" x14ac:dyDescent="0.25"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</row>
    <row r="256" spans="2:17" x14ac:dyDescent="0.25"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</row>
    <row r="257" spans="2:17" x14ac:dyDescent="0.25"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</row>
    <row r="258" spans="2:17" x14ac:dyDescent="0.25"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</row>
    <row r="259" spans="2:17" x14ac:dyDescent="0.25"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</row>
    <row r="260" spans="2:17" x14ac:dyDescent="0.25"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</row>
    <row r="261" spans="2:17" x14ac:dyDescent="0.25"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</row>
    <row r="262" spans="2:17" x14ac:dyDescent="0.25"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</row>
    <row r="263" spans="2:17" x14ac:dyDescent="0.25"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</row>
    <row r="264" spans="2:17" x14ac:dyDescent="0.25"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</row>
    <row r="265" spans="2:17" x14ac:dyDescent="0.25"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</row>
    <row r="266" spans="2:17" x14ac:dyDescent="0.25"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</row>
    <row r="267" spans="2:17" x14ac:dyDescent="0.25"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</row>
    <row r="268" spans="2:17" x14ac:dyDescent="0.25"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</row>
    <row r="269" spans="2:17" x14ac:dyDescent="0.25"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</row>
    <row r="270" spans="2:17" x14ac:dyDescent="0.25"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</row>
    <row r="271" spans="2:17" x14ac:dyDescent="0.25"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</row>
    <row r="272" spans="2:17" x14ac:dyDescent="0.25"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</row>
    <row r="273" spans="2:17" x14ac:dyDescent="0.25"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</row>
    <row r="274" spans="2:17" x14ac:dyDescent="0.25"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</row>
    <row r="275" spans="2:17" x14ac:dyDescent="0.25"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</row>
    <row r="276" spans="2:17" x14ac:dyDescent="0.25"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</row>
    <row r="277" spans="2:17" x14ac:dyDescent="0.25"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</row>
    <row r="278" spans="2:17" x14ac:dyDescent="0.25"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</row>
    <row r="279" spans="2:17" x14ac:dyDescent="0.25"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</row>
    <row r="280" spans="2:17" x14ac:dyDescent="0.25"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</row>
    <row r="281" spans="2:17" x14ac:dyDescent="0.25"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</row>
    <row r="282" spans="2:17" x14ac:dyDescent="0.25"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</row>
    <row r="283" spans="2:17" x14ac:dyDescent="0.25"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</row>
    <row r="284" spans="2:17" x14ac:dyDescent="0.25"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</row>
    <row r="285" spans="2:17" x14ac:dyDescent="0.25"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</row>
    <row r="286" spans="2:17" x14ac:dyDescent="0.25"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</row>
    <row r="287" spans="2:17" x14ac:dyDescent="0.25"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</row>
    <row r="288" spans="2:17" x14ac:dyDescent="0.25"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</row>
    <row r="289" spans="2:17" x14ac:dyDescent="0.25"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</row>
    <row r="290" spans="2:17" x14ac:dyDescent="0.25"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</row>
    <row r="291" spans="2:17" x14ac:dyDescent="0.25"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</row>
    <row r="292" spans="2:17" x14ac:dyDescent="0.25"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</row>
    <row r="293" spans="2:17" x14ac:dyDescent="0.25"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</row>
    <row r="294" spans="2:17" x14ac:dyDescent="0.25"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</row>
    <row r="295" spans="2:17" x14ac:dyDescent="0.25"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</row>
    <row r="296" spans="2:17" x14ac:dyDescent="0.25"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</row>
    <row r="297" spans="2:17" x14ac:dyDescent="0.25"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</row>
    <row r="298" spans="2:17" x14ac:dyDescent="0.25"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</row>
    <row r="299" spans="2:17" x14ac:dyDescent="0.25"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</row>
    <row r="300" spans="2:17" x14ac:dyDescent="0.25"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</row>
    <row r="301" spans="2:17" x14ac:dyDescent="0.25"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</row>
    <row r="302" spans="2:17" x14ac:dyDescent="0.25"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</row>
    <row r="303" spans="2:17" x14ac:dyDescent="0.25"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</row>
    <row r="304" spans="2:17" x14ac:dyDescent="0.25"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</row>
    <row r="305" spans="2:17" x14ac:dyDescent="0.25"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</row>
    <row r="306" spans="2:17" x14ac:dyDescent="0.25"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</row>
    <row r="307" spans="2:17" x14ac:dyDescent="0.25"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</row>
    <row r="308" spans="2:17" x14ac:dyDescent="0.25"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</row>
    <row r="309" spans="2:17" x14ac:dyDescent="0.25"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</row>
    <row r="310" spans="2:17" x14ac:dyDescent="0.25"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</row>
    <row r="311" spans="2:17" x14ac:dyDescent="0.25"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</row>
    <row r="312" spans="2:17" x14ac:dyDescent="0.25"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</row>
    <row r="313" spans="2:17" x14ac:dyDescent="0.25"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</row>
    <row r="314" spans="2:17" x14ac:dyDescent="0.25"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</row>
    <row r="315" spans="2:17" x14ac:dyDescent="0.25"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</row>
    <row r="316" spans="2:17" x14ac:dyDescent="0.25"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</row>
    <row r="317" spans="2:17" x14ac:dyDescent="0.25"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</row>
    <row r="318" spans="2:17" x14ac:dyDescent="0.25"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</row>
    <row r="319" spans="2:17" x14ac:dyDescent="0.25"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</row>
    <row r="320" spans="2:17" x14ac:dyDescent="0.25"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</row>
    <row r="321" spans="2:17" x14ac:dyDescent="0.25"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</row>
    <row r="322" spans="2:17" x14ac:dyDescent="0.25"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</row>
    <row r="323" spans="2:17" x14ac:dyDescent="0.25"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</row>
    <row r="324" spans="2:17" x14ac:dyDescent="0.25"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</row>
    <row r="325" spans="2:17" x14ac:dyDescent="0.25"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</row>
    <row r="326" spans="2:17" x14ac:dyDescent="0.25"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</row>
    <row r="327" spans="2:17" x14ac:dyDescent="0.25"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</row>
    <row r="328" spans="2:17" x14ac:dyDescent="0.25"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</row>
    <row r="329" spans="2:17" x14ac:dyDescent="0.25"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</row>
    <row r="330" spans="2:17" x14ac:dyDescent="0.25"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</row>
    <row r="331" spans="2:17" x14ac:dyDescent="0.25"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</row>
    <row r="332" spans="2:17" x14ac:dyDescent="0.25"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</row>
    <row r="333" spans="2:17" x14ac:dyDescent="0.25"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</row>
    <row r="334" spans="2:17" x14ac:dyDescent="0.25"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</row>
    <row r="335" spans="2:17" x14ac:dyDescent="0.25"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</row>
    <row r="336" spans="2:17" x14ac:dyDescent="0.25"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</row>
    <row r="337" spans="2:17" x14ac:dyDescent="0.25"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</row>
    <row r="338" spans="2:17" x14ac:dyDescent="0.25"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</row>
    <row r="339" spans="2:17" x14ac:dyDescent="0.25"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</row>
    <row r="340" spans="2:17" x14ac:dyDescent="0.25"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</row>
    <row r="341" spans="2:17" x14ac:dyDescent="0.25"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</row>
    <row r="342" spans="2:17" x14ac:dyDescent="0.25"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</row>
    <row r="343" spans="2:17" x14ac:dyDescent="0.25"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</row>
    <row r="344" spans="2:17" x14ac:dyDescent="0.25"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</row>
    <row r="345" spans="2:17" x14ac:dyDescent="0.25"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</row>
    <row r="346" spans="2:17" x14ac:dyDescent="0.25"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</row>
    <row r="347" spans="2:17" x14ac:dyDescent="0.25"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</row>
    <row r="348" spans="2:17" x14ac:dyDescent="0.25"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</row>
    <row r="349" spans="2:17" x14ac:dyDescent="0.25"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</row>
    <row r="350" spans="2:17" x14ac:dyDescent="0.25"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</row>
    <row r="351" spans="2:17" x14ac:dyDescent="0.25"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</row>
    <row r="352" spans="2:17" x14ac:dyDescent="0.25"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</row>
    <row r="353" spans="2:17" x14ac:dyDescent="0.25"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</row>
    <row r="354" spans="2:17" x14ac:dyDescent="0.25"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</row>
    <row r="355" spans="2:17" x14ac:dyDescent="0.25"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</row>
    <row r="356" spans="2:17" x14ac:dyDescent="0.25"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</row>
    <row r="357" spans="2:17" x14ac:dyDescent="0.25"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</row>
    <row r="358" spans="2:17" x14ac:dyDescent="0.25"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</row>
    <row r="359" spans="2:17" x14ac:dyDescent="0.25"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</row>
    <row r="360" spans="2:17" x14ac:dyDescent="0.25"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</row>
    <row r="361" spans="2:17" x14ac:dyDescent="0.25"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</row>
    <row r="362" spans="2:17" x14ac:dyDescent="0.25"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</row>
    <row r="363" spans="2:17" x14ac:dyDescent="0.25"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</row>
    <row r="364" spans="2:17" x14ac:dyDescent="0.25"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</row>
    <row r="365" spans="2:17" x14ac:dyDescent="0.25"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</row>
    <row r="366" spans="2:17" x14ac:dyDescent="0.25"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</row>
    <row r="367" spans="2:17" x14ac:dyDescent="0.25"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</row>
    <row r="368" spans="2:17" x14ac:dyDescent="0.25"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</row>
    <row r="369" spans="2:17" x14ac:dyDescent="0.25"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</row>
    <row r="370" spans="2:17" x14ac:dyDescent="0.25"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</row>
    <row r="371" spans="2:17" x14ac:dyDescent="0.25"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</row>
    <row r="372" spans="2:17" x14ac:dyDescent="0.25"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</row>
    <row r="373" spans="2:17" x14ac:dyDescent="0.25"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</row>
    <row r="374" spans="2:17" x14ac:dyDescent="0.25"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</row>
    <row r="375" spans="2:17" x14ac:dyDescent="0.25"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</row>
    <row r="376" spans="2:17" x14ac:dyDescent="0.25"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</row>
    <row r="377" spans="2:17" x14ac:dyDescent="0.25"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</row>
    <row r="378" spans="2:17" x14ac:dyDescent="0.25"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</row>
    <row r="379" spans="2:17" x14ac:dyDescent="0.25"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</row>
    <row r="380" spans="2:17" x14ac:dyDescent="0.25"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</row>
    <row r="381" spans="2:17" x14ac:dyDescent="0.25"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</row>
    <row r="382" spans="2:17" x14ac:dyDescent="0.25"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</row>
    <row r="383" spans="2:17" x14ac:dyDescent="0.25"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</row>
    <row r="384" spans="2:17" x14ac:dyDescent="0.25"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</row>
    <row r="385" spans="2:17" x14ac:dyDescent="0.25"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</row>
    <row r="386" spans="2:17" x14ac:dyDescent="0.25"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</row>
    <row r="387" spans="2:17" x14ac:dyDescent="0.25"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</row>
    <row r="388" spans="2:17" x14ac:dyDescent="0.25"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</row>
    <row r="389" spans="2:17" x14ac:dyDescent="0.25"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</row>
    <row r="390" spans="2:17" x14ac:dyDescent="0.25"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</row>
    <row r="391" spans="2:17" x14ac:dyDescent="0.25"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</row>
    <row r="392" spans="2:17" x14ac:dyDescent="0.25"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</row>
    <row r="393" spans="2:17" x14ac:dyDescent="0.25"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</row>
    <row r="394" spans="2:17" x14ac:dyDescent="0.25"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</row>
    <row r="395" spans="2:17" x14ac:dyDescent="0.25"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</row>
    <row r="396" spans="2:17" x14ac:dyDescent="0.25"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</row>
    <row r="397" spans="2:17" x14ac:dyDescent="0.25"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</row>
    <row r="398" spans="2:17" x14ac:dyDescent="0.25"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</row>
    <row r="399" spans="2:17" x14ac:dyDescent="0.25"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</row>
    <row r="400" spans="2:17" x14ac:dyDescent="0.25"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</row>
    <row r="401" spans="2:17" x14ac:dyDescent="0.25"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</row>
    <row r="402" spans="2:17" x14ac:dyDescent="0.25"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</row>
    <row r="403" spans="2:17" x14ac:dyDescent="0.25"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</row>
    <row r="404" spans="2:17" x14ac:dyDescent="0.25"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</row>
    <row r="405" spans="2:17" x14ac:dyDescent="0.25"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</row>
    <row r="406" spans="2:17" x14ac:dyDescent="0.25"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</row>
    <row r="407" spans="2:17" x14ac:dyDescent="0.25"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</row>
    <row r="408" spans="2:17" x14ac:dyDescent="0.25"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</row>
    <row r="409" spans="2:17" x14ac:dyDescent="0.25"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</row>
    <row r="410" spans="2:17" x14ac:dyDescent="0.25"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</row>
    <row r="411" spans="2:17" x14ac:dyDescent="0.25"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</row>
    <row r="412" spans="2:17" x14ac:dyDescent="0.25"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</row>
    <row r="413" spans="2:17" x14ac:dyDescent="0.25"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</row>
    <row r="414" spans="2:17" x14ac:dyDescent="0.25"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</row>
    <row r="415" spans="2:17" x14ac:dyDescent="0.25"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</row>
    <row r="416" spans="2:17" x14ac:dyDescent="0.25"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</row>
    <row r="417" spans="2:17" x14ac:dyDescent="0.25"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</row>
    <row r="418" spans="2:17" x14ac:dyDescent="0.25"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</row>
    <row r="419" spans="2:17" x14ac:dyDescent="0.25"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</row>
    <row r="420" spans="2:17" x14ac:dyDescent="0.25"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</row>
    <row r="421" spans="2:17" x14ac:dyDescent="0.25"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</row>
    <row r="422" spans="2:17" x14ac:dyDescent="0.25"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</row>
    <row r="423" spans="2:17" x14ac:dyDescent="0.25"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</row>
    <row r="424" spans="2:17" x14ac:dyDescent="0.25"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</row>
    <row r="425" spans="2:17" x14ac:dyDescent="0.25"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</row>
    <row r="426" spans="2:17" x14ac:dyDescent="0.25"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</row>
    <row r="427" spans="2:17" x14ac:dyDescent="0.25"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</row>
    <row r="428" spans="2:17" x14ac:dyDescent="0.25"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</row>
    <row r="429" spans="2:17" x14ac:dyDescent="0.25"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</row>
    <row r="430" spans="2:17" x14ac:dyDescent="0.25"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</row>
    <row r="431" spans="2:17" x14ac:dyDescent="0.25"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</row>
    <row r="432" spans="2:17" x14ac:dyDescent="0.25"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</row>
    <row r="433" spans="2:17" x14ac:dyDescent="0.25"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</row>
    <row r="434" spans="2:17" x14ac:dyDescent="0.25"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</row>
    <row r="435" spans="2:17" x14ac:dyDescent="0.25"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</row>
    <row r="436" spans="2:17" x14ac:dyDescent="0.25"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</row>
    <row r="437" spans="2:17" x14ac:dyDescent="0.25"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</row>
    <row r="438" spans="2:17" x14ac:dyDescent="0.25"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</row>
    <row r="439" spans="2:17" x14ac:dyDescent="0.25"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</row>
    <row r="440" spans="2:17" x14ac:dyDescent="0.25"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</row>
    <row r="441" spans="2:17" x14ac:dyDescent="0.25"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</row>
    <row r="442" spans="2:17" x14ac:dyDescent="0.25"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</row>
    <row r="443" spans="2:17" x14ac:dyDescent="0.25"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</row>
    <row r="444" spans="2:17" x14ac:dyDescent="0.25"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</row>
    <row r="445" spans="2:17" x14ac:dyDescent="0.25"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</row>
    <row r="446" spans="2:17" x14ac:dyDescent="0.25"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</row>
    <row r="447" spans="2:17" x14ac:dyDescent="0.25"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</row>
    <row r="448" spans="2:17" x14ac:dyDescent="0.25"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</row>
    <row r="449" spans="2:17" x14ac:dyDescent="0.25"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</row>
    <row r="450" spans="2:17" x14ac:dyDescent="0.25"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</row>
    <row r="451" spans="2:17" x14ac:dyDescent="0.25"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</row>
    <row r="452" spans="2:17" x14ac:dyDescent="0.25"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</row>
    <row r="453" spans="2:17" x14ac:dyDescent="0.25"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</row>
    <row r="454" spans="2:17" x14ac:dyDescent="0.25"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</row>
    <row r="455" spans="2:17" x14ac:dyDescent="0.25"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</row>
    <row r="456" spans="2:17" x14ac:dyDescent="0.25"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</row>
    <row r="457" spans="2:17" x14ac:dyDescent="0.25"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</row>
    <row r="458" spans="2:17" x14ac:dyDescent="0.25"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</row>
    <row r="459" spans="2:17" x14ac:dyDescent="0.25"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</row>
    <row r="460" spans="2:17" x14ac:dyDescent="0.25"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</row>
    <row r="461" spans="2:17" x14ac:dyDescent="0.25"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</row>
    <row r="462" spans="2:17" x14ac:dyDescent="0.25"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</row>
    <row r="463" spans="2:17" x14ac:dyDescent="0.25"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</row>
    <row r="464" spans="2:17" x14ac:dyDescent="0.25"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</row>
    <row r="465" spans="2:17" x14ac:dyDescent="0.25"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</row>
    <row r="466" spans="2:17" x14ac:dyDescent="0.25"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</row>
    <row r="467" spans="2:17" x14ac:dyDescent="0.25"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</row>
    <row r="468" spans="2:17" x14ac:dyDescent="0.25"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</row>
    <row r="469" spans="2:17" x14ac:dyDescent="0.25"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</row>
    <row r="470" spans="2:17" x14ac:dyDescent="0.25"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</row>
    <row r="471" spans="2:17" x14ac:dyDescent="0.25"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</row>
    <row r="472" spans="2:17" x14ac:dyDescent="0.25"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</row>
    <row r="473" spans="2:17" x14ac:dyDescent="0.25"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</row>
    <row r="474" spans="2:17" x14ac:dyDescent="0.25"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</row>
    <row r="475" spans="2:17" x14ac:dyDescent="0.25"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</row>
  </sheetData>
  <sheetProtection algorithmName="SHA-512" hashValue="GX9EZktFQoXKUyTuCnLk3lK4TjJPI6vuuUBzRRKMTV/vGSus4FGIbvxjh5b/sjKnMghCilwOghtPf4fHkUIPpw==" saltValue="So5v53qvzquMgKTy/6lTkA==" spinCount="100000" sheet="1" objects="1" scenarios="1"/>
  <mergeCells count="63">
    <mergeCell ref="M7:S7"/>
    <mergeCell ref="B14:B15"/>
    <mergeCell ref="C14:C15"/>
    <mergeCell ref="E14:E15"/>
    <mergeCell ref="F15:H15"/>
    <mergeCell ref="B7:K7"/>
    <mergeCell ref="D14:D15"/>
    <mergeCell ref="R20:T20"/>
    <mergeCell ref="R21:T21"/>
    <mergeCell ref="R22:T22"/>
    <mergeCell ref="I15:K15"/>
    <mergeCell ref="L15:N15"/>
    <mergeCell ref="O15:Q15"/>
    <mergeCell ref="R18:T18"/>
    <mergeCell ref="R19:T19"/>
    <mergeCell ref="R14:T15"/>
    <mergeCell ref="R16:T16"/>
    <mergeCell ref="R17:T17"/>
    <mergeCell ref="C28:D28"/>
    <mergeCell ref="E28:G28"/>
    <mergeCell ref="H28:Q28"/>
    <mergeCell ref="C29:D29"/>
    <mergeCell ref="E29:G29"/>
    <mergeCell ref="H29:Q29"/>
    <mergeCell ref="C30:D30"/>
    <mergeCell ref="E30:G30"/>
    <mergeCell ref="H30:Q30"/>
    <mergeCell ref="C31:D31"/>
    <mergeCell ref="E31:G31"/>
    <mergeCell ref="H31:Q31"/>
    <mergeCell ref="C32:D32"/>
    <mergeCell ref="E32:G32"/>
    <mergeCell ref="H32:Q32"/>
    <mergeCell ref="C33:D33"/>
    <mergeCell ref="E33:G33"/>
    <mergeCell ref="H33:Q33"/>
    <mergeCell ref="C34:D34"/>
    <mergeCell ref="E34:G34"/>
    <mergeCell ref="H34:Q34"/>
    <mergeCell ref="C35:D35"/>
    <mergeCell ref="E35:G35"/>
    <mergeCell ref="H35:Q35"/>
    <mergeCell ref="C36:D36"/>
    <mergeCell ref="E36:G36"/>
    <mergeCell ref="H36:Q36"/>
    <mergeCell ref="C37:D37"/>
    <mergeCell ref="E37:G37"/>
    <mergeCell ref="H37:Q37"/>
    <mergeCell ref="C38:D38"/>
    <mergeCell ref="E38:G38"/>
    <mergeCell ref="H38:Q38"/>
    <mergeCell ref="C39:D39"/>
    <mergeCell ref="E39:G39"/>
    <mergeCell ref="H39:Q39"/>
    <mergeCell ref="C42:D42"/>
    <mergeCell ref="E42:G42"/>
    <mergeCell ref="H42:Q42"/>
    <mergeCell ref="C40:D40"/>
    <mergeCell ref="E40:G40"/>
    <mergeCell ref="H40:Q40"/>
    <mergeCell ref="C41:D41"/>
    <mergeCell ref="E41:G41"/>
    <mergeCell ref="H41:Q41"/>
  </mergeCells>
  <conditionalFormatting sqref="D16:D22">
    <cfRule type="expression" dxfId="22" priority="3">
      <formula>(C16&lt;&gt;"Outro")</formula>
    </cfRule>
  </conditionalFormatting>
  <conditionalFormatting sqref="D17:D22">
    <cfRule type="expression" dxfId="21" priority="1">
      <formula>(C17="Outro")</formula>
    </cfRule>
  </conditionalFormatting>
  <dataValidations count="6">
    <dataValidation type="list" allowBlank="1" showInputMessage="1" showErrorMessage="1" sqref="E16" xr:uid="{00000000-0002-0000-1400-000000000000}">
      <formula1>"&lt;Selecionar&gt;, Mensal, Trimestral, Trienal, Outro"</formula1>
    </dataValidation>
    <dataValidation type="list" allowBlank="1" showInputMessage="1" showErrorMessage="1" sqref="B16:B22" xr:uid="{00000000-0002-0000-1400-000001000000}">
      <formula1>"&lt;Selecionar&gt;, Caudal, PCI, Metano (CH4), Dióxido de Carbono (CO2), Oxigénio (O2), Azoto (N2), Ácido Sulfúrico (H2S), Nox, COVnm, Partículas Totais, HF, HCL,Outro"</formula1>
    </dataValidation>
    <dataValidation type="list" allowBlank="1" showInputMessage="1" showErrorMessage="1" sqref="C16:C22" xr:uid="{00000000-0002-0000-1400-000002000000}">
      <formula1>"&lt;Selecionar&gt;, m3/h, GJ/m3, m3,Outro"</formula1>
    </dataValidation>
    <dataValidation type="list" allowBlank="1" showInputMessage="1" showErrorMessage="1" sqref="L7" xr:uid="{00000000-0002-0000-1400-000003000000}">
      <formula1>"&lt;Selecionar&gt;,Sim,Não"</formula1>
    </dataValidation>
    <dataValidation type="list" allowBlank="1" showInputMessage="1" showErrorMessage="1" sqref="E17:E22" xr:uid="{00000000-0002-0000-1400-000004000000}">
      <formula1>"&lt;Selecionar&gt;, Mensal, Trimestral, Trienal"</formula1>
    </dataValidation>
    <dataValidation allowBlank="1" showInputMessage="1" showErrorMessage="1" prompt="O título da folha de cálculo encontra-se nesta célula" sqref="B1 J1" xr:uid="{00000000-0002-0000-1400-000005000000}"/>
  </dataValidations>
  <hyperlinks>
    <hyperlink ref="B2" location="Atividade!A1" display="&lt; Voltar ao ínicio" xr:uid="{00000000-0004-0000-1400-000000000000}"/>
    <hyperlink ref="B12" location="topobiogas" display="&lt;&lt;voltar ao topo" xr:uid="{00000000-0004-0000-1400-000001000000}"/>
  </hyperlinks>
  <pageMargins left="0.25" right="0.25" top="0.75" bottom="0.75" header="0.3" footer="0.3"/>
  <pageSetup paperSize="9" scale="73" fitToHeight="0" orientation="landscape" r:id="rId1"/>
  <rowBreaks count="1" manualBreakCount="1">
    <brk id="24" max="18" man="1"/>
  </rowBreaks>
  <colBreaks count="1" manualBreakCount="1">
    <brk id="19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W73"/>
  <sheetViews>
    <sheetView zoomScale="50" zoomScaleNormal="50" workbookViewId="0">
      <selection activeCell="A3" sqref="A3"/>
    </sheetView>
  </sheetViews>
  <sheetFormatPr defaultColWidth="12.125" defaultRowHeight="15" x14ac:dyDescent="0.25"/>
  <cols>
    <col min="1" max="1" width="7.25" customWidth="1"/>
    <col min="2" max="2" width="15" customWidth="1"/>
    <col min="3" max="3" width="21" customWidth="1"/>
    <col min="4" max="4" width="38.625" customWidth="1"/>
  </cols>
  <sheetData>
    <row r="1" spans="1:49" s="5" customFormat="1" ht="23.25" x14ac:dyDescent="0.25">
      <c r="A1" s="236"/>
      <c r="B1" s="87" t="s">
        <v>149</v>
      </c>
      <c r="C1" s="236"/>
      <c r="D1" s="236"/>
      <c r="E1" s="236"/>
      <c r="F1" s="236"/>
      <c r="G1" s="17" t="s">
        <v>10</v>
      </c>
      <c r="H1" s="18">
        <f>Atividade!L3</f>
        <v>0</v>
      </c>
      <c r="I1" s="88" t="s">
        <v>6</v>
      </c>
      <c r="J1" s="18">
        <f>Atividade!I3</f>
        <v>2021</v>
      </c>
      <c r="K1" s="18"/>
      <c r="L1" s="237"/>
      <c r="M1" s="236"/>
      <c r="N1" s="236"/>
      <c r="O1" s="236"/>
      <c r="P1" s="236"/>
      <c r="Q1" s="236"/>
      <c r="R1" s="236"/>
      <c r="S1" s="236"/>
      <c r="T1" s="236"/>
      <c r="U1" s="236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pans="1:49" s="5" customFormat="1" ht="16.5" thickBot="1" x14ac:dyDescent="0.3">
      <c r="A2" s="238"/>
      <c r="B2" s="92" t="s">
        <v>11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6" spans="1:49" s="5" customFormat="1" ht="23.25" customHeight="1" x14ac:dyDescent="0.25">
      <c r="A6" s="24"/>
      <c r="B6" s="41" t="s">
        <v>2575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40"/>
      <c r="AT6" s="40"/>
      <c r="AU6" s="40"/>
      <c r="AV6" s="40"/>
      <c r="AW6" s="40"/>
    </row>
    <row r="7" spans="1:49" ht="23.25" customHeight="1" x14ac:dyDescent="0.25">
      <c r="A7" s="176"/>
      <c r="B7" s="403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</row>
    <row r="8" spans="1:49" ht="15.75" x14ac:dyDescent="0.25">
      <c r="B8" s="99" t="s">
        <v>2932</v>
      </c>
    </row>
    <row r="9" spans="1:49" ht="84.75" customHeight="1" x14ac:dyDescent="0.25">
      <c r="B9" s="142" t="s">
        <v>2594</v>
      </c>
      <c r="C9" s="612" t="s">
        <v>2420</v>
      </c>
      <c r="D9" s="614"/>
      <c r="E9" s="612" t="s">
        <v>2421</v>
      </c>
      <c r="F9" s="613"/>
      <c r="G9" s="614"/>
      <c r="H9" s="612" t="s">
        <v>2422</v>
      </c>
      <c r="I9" s="613"/>
      <c r="J9" s="613"/>
      <c r="K9" s="613"/>
      <c r="L9" s="613"/>
      <c r="M9" s="613"/>
      <c r="N9" s="613"/>
      <c r="O9" s="613"/>
      <c r="P9" s="613"/>
      <c r="Q9" s="614"/>
    </row>
    <row r="10" spans="1:49" ht="26.25" customHeight="1" x14ac:dyDescent="0.25">
      <c r="B10" s="135">
        <v>1</v>
      </c>
      <c r="C10" s="609"/>
      <c r="D10" s="609"/>
      <c r="E10" s="649"/>
      <c r="F10" s="650"/>
      <c r="G10" s="651"/>
      <c r="H10" s="609"/>
      <c r="I10" s="609"/>
      <c r="J10" s="609"/>
      <c r="K10" s="609"/>
      <c r="L10" s="609"/>
      <c r="M10" s="609"/>
      <c r="N10" s="609"/>
      <c r="O10" s="609"/>
      <c r="P10" s="609"/>
      <c r="Q10" s="609"/>
    </row>
    <row r="11" spans="1:49" ht="26.25" customHeight="1" x14ac:dyDescent="0.25">
      <c r="B11" s="135">
        <v>2</v>
      </c>
      <c r="C11" s="609"/>
      <c r="D11" s="609"/>
      <c r="E11" s="649"/>
      <c r="F11" s="650"/>
      <c r="G11" s="651"/>
      <c r="H11" s="609"/>
      <c r="I11" s="609"/>
      <c r="J11" s="609"/>
      <c r="K11" s="609"/>
      <c r="L11" s="609"/>
      <c r="M11" s="609"/>
      <c r="N11" s="609"/>
      <c r="O11" s="609"/>
      <c r="P11" s="609"/>
      <c r="Q11" s="609"/>
    </row>
    <row r="12" spans="1:49" ht="26.25" customHeight="1" x14ac:dyDescent="0.25">
      <c r="B12" s="135">
        <v>3</v>
      </c>
      <c r="C12" s="609"/>
      <c r="D12" s="609"/>
      <c r="E12" s="649"/>
      <c r="F12" s="650"/>
      <c r="G12" s="651"/>
      <c r="H12" s="609"/>
      <c r="I12" s="609"/>
      <c r="J12" s="609"/>
      <c r="K12" s="609"/>
      <c r="L12" s="609"/>
      <c r="M12" s="609"/>
      <c r="N12" s="609"/>
      <c r="O12" s="609"/>
      <c r="P12" s="609"/>
      <c r="Q12" s="609"/>
    </row>
    <row r="13" spans="1:49" ht="26.25" customHeight="1" x14ac:dyDescent="0.25">
      <c r="B13" s="135">
        <v>4</v>
      </c>
      <c r="C13" s="609"/>
      <c r="D13" s="609"/>
      <c r="E13" s="649"/>
      <c r="F13" s="650"/>
      <c r="G13" s="651"/>
      <c r="H13" s="609"/>
      <c r="I13" s="609"/>
      <c r="J13" s="609"/>
      <c r="K13" s="609"/>
      <c r="L13" s="609"/>
      <c r="M13" s="609"/>
      <c r="N13" s="609"/>
      <c r="O13" s="609"/>
      <c r="P13" s="609"/>
      <c r="Q13" s="609"/>
    </row>
    <row r="14" spans="1:49" ht="26.25" customHeight="1" x14ac:dyDescent="0.25">
      <c r="B14" s="135">
        <v>5</v>
      </c>
      <c r="C14" s="609"/>
      <c r="D14" s="609"/>
      <c r="E14" s="649"/>
      <c r="F14" s="650"/>
      <c r="G14" s="651"/>
      <c r="H14" s="609"/>
      <c r="I14" s="609"/>
      <c r="J14" s="609"/>
      <c r="K14" s="609"/>
      <c r="L14" s="609"/>
      <c r="M14" s="609"/>
      <c r="N14" s="609"/>
      <c r="O14" s="609"/>
      <c r="P14" s="609"/>
      <c r="Q14" s="609"/>
    </row>
    <row r="15" spans="1:49" ht="26.25" customHeight="1" x14ac:dyDescent="0.25">
      <c r="B15" s="135">
        <v>6</v>
      </c>
      <c r="C15" s="609"/>
      <c r="D15" s="609"/>
      <c r="E15" s="649"/>
      <c r="F15" s="650"/>
      <c r="G15" s="651"/>
      <c r="H15" s="609"/>
      <c r="I15" s="609"/>
      <c r="J15" s="609"/>
      <c r="K15" s="609"/>
      <c r="L15" s="609"/>
      <c r="M15" s="609"/>
      <c r="N15" s="609"/>
      <c r="O15" s="609"/>
      <c r="P15" s="609"/>
      <c r="Q15" s="609"/>
    </row>
    <row r="16" spans="1:49" ht="26.25" customHeight="1" x14ac:dyDescent="0.25">
      <c r="B16" s="135">
        <v>7</v>
      </c>
      <c r="C16" s="609"/>
      <c r="D16" s="609"/>
      <c r="E16" s="649"/>
      <c r="F16" s="650"/>
      <c r="G16" s="651"/>
      <c r="H16" s="609"/>
      <c r="I16" s="609"/>
      <c r="J16" s="609"/>
      <c r="K16" s="609"/>
      <c r="L16" s="609"/>
      <c r="M16" s="609"/>
      <c r="N16" s="609"/>
      <c r="O16" s="609"/>
      <c r="P16" s="609"/>
      <c r="Q16" s="609"/>
    </row>
    <row r="17" spans="2:17" ht="26.25" customHeight="1" x14ac:dyDescent="0.25">
      <c r="B17" s="135">
        <v>8</v>
      </c>
      <c r="C17" s="609"/>
      <c r="D17" s="609"/>
      <c r="E17" s="649"/>
      <c r="F17" s="650"/>
      <c r="G17" s="651"/>
      <c r="H17" s="609"/>
      <c r="I17" s="609"/>
      <c r="J17" s="609"/>
      <c r="K17" s="609"/>
      <c r="L17" s="609"/>
      <c r="M17" s="609"/>
      <c r="N17" s="609"/>
      <c r="O17" s="609"/>
      <c r="P17" s="609"/>
      <c r="Q17" s="609"/>
    </row>
    <row r="18" spans="2:17" ht="26.25" customHeight="1" x14ac:dyDescent="0.25">
      <c r="B18" s="135">
        <v>9</v>
      </c>
      <c r="C18" s="609"/>
      <c r="D18" s="609"/>
      <c r="E18" s="649"/>
      <c r="F18" s="650"/>
      <c r="G18" s="651"/>
      <c r="H18" s="609"/>
      <c r="I18" s="609"/>
      <c r="J18" s="609"/>
      <c r="K18" s="609"/>
      <c r="L18" s="609"/>
      <c r="M18" s="609"/>
      <c r="N18" s="609"/>
      <c r="O18" s="609"/>
      <c r="P18" s="609"/>
      <c r="Q18" s="609"/>
    </row>
    <row r="19" spans="2:17" ht="26.25" customHeight="1" x14ac:dyDescent="0.25">
      <c r="B19" s="135">
        <v>10</v>
      </c>
      <c r="C19" s="609"/>
      <c r="D19" s="609"/>
      <c r="E19" s="649"/>
      <c r="F19" s="650"/>
      <c r="G19" s="651"/>
      <c r="H19" s="609"/>
      <c r="I19" s="609"/>
      <c r="J19" s="609"/>
      <c r="K19" s="609"/>
      <c r="L19" s="609"/>
      <c r="M19" s="609"/>
      <c r="N19" s="609"/>
      <c r="O19" s="609"/>
      <c r="P19" s="609"/>
      <c r="Q19" s="609"/>
    </row>
    <row r="20" spans="2:17" ht="26.25" customHeight="1" x14ac:dyDescent="0.25">
      <c r="B20" s="135">
        <v>11</v>
      </c>
      <c r="C20" s="609"/>
      <c r="D20" s="609"/>
      <c r="E20" s="649"/>
      <c r="F20" s="650"/>
      <c r="G20" s="651"/>
      <c r="H20" s="609"/>
      <c r="I20" s="609"/>
      <c r="J20" s="609"/>
      <c r="K20" s="609"/>
      <c r="L20" s="609"/>
      <c r="M20" s="609"/>
      <c r="N20" s="609"/>
      <c r="O20" s="609"/>
      <c r="P20" s="609"/>
      <c r="Q20" s="609"/>
    </row>
    <row r="21" spans="2:17" ht="26.25" customHeight="1" x14ac:dyDescent="0.25">
      <c r="B21" s="135">
        <v>12</v>
      </c>
      <c r="C21" s="609"/>
      <c r="D21" s="609"/>
      <c r="E21" s="649"/>
      <c r="F21" s="650"/>
      <c r="G21" s="651"/>
      <c r="H21" s="609"/>
      <c r="I21" s="609"/>
      <c r="J21" s="609"/>
      <c r="K21" s="609"/>
      <c r="L21" s="609"/>
      <c r="M21" s="609"/>
      <c r="N21" s="609"/>
      <c r="O21" s="609"/>
      <c r="P21" s="609"/>
      <c r="Q21" s="609"/>
    </row>
    <row r="22" spans="2:17" ht="26.25" customHeight="1" x14ac:dyDescent="0.25">
      <c r="B22" s="135">
        <v>13</v>
      </c>
      <c r="C22" s="609"/>
      <c r="D22" s="609"/>
      <c r="E22" s="649"/>
      <c r="F22" s="650"/>
      <c r="G22" s="651"/>
      <c r="H22" s="609"/>
      <c r="I22" s="609"/>
      <c r="J22" s="609"/>
      <c r="K22" s="609"/>
      <c r="L22" s="609"/>
      <c r="M22" s="609"/>
      <c r="N22" s="609"/>
      <c r="O22" s="609"/>
      <c r="P22" s="609"/>
      <c r="Q22" s="609"/>
    </row>
    <row r="23" spans="2:17" ht="26.25" customHeight="1" x14ac:dyDescent="0.25">
      <c r="B23" s="135">
        <v>14</v>
      </c>
      <c r="C23" s="609"/>
      <c r="D23" s="609"/>
      <c r="E23" s="649"/>
      <c r="F23" s="650"/>
      <c r="G23" s="651"/>
      <c r="H23" s="609"/>
      <c r="I23" s="609"/>
      <c r="J23" s="609"/>
      <c r="K23" s="609"/>
      <c r="L23" s="609"/>
      <c r="M23" s="609"/>
      <c r="N23" s="609"/>
      <c r="O23" s="609"/>
      <c r="P23" s="609"/>
      <c r="Q23" s="609"/>
    </row>
    <row r="24" spans="2:17" ht="26.25" customHeight="1" x14ac:dyDescent="0.25">
      <c r="B24" s="135">
        <v>15</v>
      </c>
      <c r="C24" s="609"/>
      <c r="D24" s="609"/>
      <c r="E24" s="649"/>
      <c r="F24" s="650"/>
      <c r="G24" s="651"/>
      <c r="H24" s="609"/>
      <c r="I24" s="609"/>
      <c r="J24" s="609"/>
      <c r="K24" s="609"/>
      <c r="L24" s="609"/>
      <c r="M24" s="609"/>
      <c r="N24" s="609"/>
      <c r="O24" s="609"/>
      <c r="P24" s="609"/>
      <c r="Q24" s="609"/>
    </row>
    <row r="25" spans="2:17" ht="26.25" customHeight="1" x14ac:dyDescent="0.25">
      <c r="B25" s="135">
        <v>16</v>
      </c>
      <c r="C25" s="609"/>
      <c r="D25" s="609"/>
      <c r="E25" s="649"/>
      <c r="F25" s="650"/>
      <c r="G25" s="651"/>
      <c r="H25" s="609"/>
      <c r="I25" s="609"/>
      <c r="J25" s="609"/>
      <c r="K25" s="609"/>
      <c r="L25" s="609"/>
      <c r="M25" s="609"/>
      <c r="N25" s="609"/>
      <c r="O25" s="609"/>
      <c r="P25" s="609"/>
      <c r="Q25" s="609"/>
    </row>
    <row r="26" spans="2:17" ht="26.25" customHeight="1" x14ac:dyDescent="0.25">
      <c r="B26" s="135">
        <v>17</v>
      </c>
      <c r="C26" s="609"/>
      <c r="D26" s="609"/>
      <c r="E26" s="649"/>
      <c r="F26" s="650"/>
      <c r="G26" s="651"/>
      <c r="H26" s="609"/>
      <c r="I26" s="609"/>
      <c r="J26" s="609"/>
      <c r="K26" s="609"/>
      <c r="L26" s="609"/>
      <c r="M26" s="609"/>
      <c r="N26" s="609"/>
      <c r="O26" s="609"/>
      <c r="P26" s="609"/>
      <c r="Q26" s="609"/>
    </row>
    <row r="27" spans="2:17" ht="26.25" customHeight="1" x14ac:dyDescent="0.25">
      <c r="B27" s="135">
        <v>18</v>
      </c>
      <c r="C27" s="609"/>
      <c r="D27" s="609"/>
      <c r="E27" s="649"/>
      <c r="F27" s="650"/>
      <c r="G27" s="651"/>
      <c r="H27" s="609"/>
      <c r="I27" s="609"/>
      <c r="J27" s="609"/>
      <c r="K27" s="609"/>
      <c r="L27" s="609"/>
      <c r="M27" s="609"/>
      <c r="N27" s="609"/>
      <c r="O27" s="609"/>
      <c r="P27" s="609"/>
      <c r="Q27" s="609"/>
    </row>
    <row r="28" spans="2:17" ht="26.25" customHeight="1" x14ac:dyDescent="0.25">
      <c r="B28" s="135">
        <v>19</v>
      </c>
      <c r="C28" s="609"/>
      <c r="D28" s="609"/>
      <c r="E28" s="649"/>
      <c r="F28" s="650"/>
      <c r="G28" s="651"/>
      <c r="H28" s="609"/>
      <c r="I28" s="609"/>
      <c r="J28" s="609"/>
      <c r="K28" s="609"/>
      <c r="L28" s="609"/>
      <c r="M28" s="609"/>
      <c r="N28" s="609"/>
      <c r="O28" s="609"/>
      <c r="P28" s="609"/>
      <c r="Q28" s="609"/>
    </row>
    <row r="29" spans="2:17" ht="26.25" customHeight="1" x14ac:dyDescent="0.25">
      <c r="B29" s="135">
        <v>20</v>
      </c>
      <c r="C29" s="609"/>
      <c r="D29" s="609"/>
      <c r="E29" s="649"/>
      <c r="F29" s="650"/>
      <c r="G29" s="651"/>
      <c r="H29" s="609"/>
      <c r="I29" s="609"/>
      <c r="J29" s="609"/>
      <c r="K29" s="609"/>
      <c r="L29" s="609"/>
      <c r="M29" s="609"/>
      <c r="N29" s="609"/>
      <c r="O29" s="609"/>
      <c r="P29" s="609"/>
      <c r="Q29" s="609"/>
    </row>
    <row r="30" spans="2:17" ht="26.25" customHeight="1" x14ac:dyDescent="0.25">
      <c r="B30" s="135">
        <v>21</v>
      </c>
      <c r="C30" s="609"/>
      <c r="D30" s="609"/>
      <c r="E30" s="649"/>
      <c r="F30" s="650"/>
      <c r="G30" s="651"/>
      <c r="H30" s="609"/>
      <c r="I30" s="609"/>
      <c r="J30" s="609"/>
      <c r="K30" s="609"/>
      <c r="L30" s="609"/>
      <c r="M30" s="609"/>
      <c r="N30" s="609"/>
      <c r="O30" s="609"/>
      <c r="P30" s="609"/>
      <c r="Q30" s="609"/>
    </row>
    <row r="31" spans="2:17" ht="26.25" customHeight="1" x14ac:dyDescent="0.25">
      <c r="B31" s="135">
        <v>22</v>
      </c>
      <c r="C31" s="609"/>
      <c r="D31" s="609"/>
      <c r="E31" s="649"/>
      <c r="F31" s="650"/>
      <c r="G31" s="651"/>
      <c r="H31" s="609"/>
      <c r="I31" s="609"/>
      <c r="J31" s="609"/>
      <c r="K31" s="609"/>
      <c r="L31" s="609"/>
      <c r="M31" s="609"/>
      <c r="N31" s="609"/>
      <c r="O31" s="609"/>
      <c r="P31" s="609"/>
      <c r="Q31" s="609"/>
    </row>
    <row r="32" spans="2:17" ht="26.25" customHeight="1" x14ac:dyDescent="0.25">
      <c r="B32" s="135">
        <v>23</v>
      </c>
      <c r="C32" s="609"/>
      <c r="D32" s="609"/>
      <c r="E32" s="649"/>
      <c r="F32" s="650"/>
      <c r="G32" s="651"/>
      <c r="H32" s="609"/>
      <c r="I32" s="609"/>
      <c r="J32" s="609"/>
      <c r="K32" s="609"/>
      <c r="L32" s="609"/>
      <c r="M32" s="609"/>
      <c r="N32" s="609"/>
      <c r="O32" s="609"/>
      <c r="P32" s="609"/>
      <c r="Q32" s="609"/>
    </row>
    <row r="33" spans="2:17" ht="26.25" customHeight="1" x14ac:dyDescent="0.25">
      <c r="B33" s="135">
        <v>24</v>
      </c>
      <c r="C33" s="609"/>
      <c r="D33" s="609"/>
      <c r="E33" s="649"/>
      <c r="F33" s="650"/>
      <c r="G33" s="651"/>
      <c r="H33" s="609"/>
      <c r="I33" s="609"/>
      <c r="J33" s="609"/>
      <c r="K33" s="609"/>
      <c r="L33" s="609"/>
      <c r="M33" s="609"/>
      <c r="N33" s="609"/>
      <c r="O33" s="609"/>
      <c r="P33" s="609"/>
      <c r="Q33" s="609"/>
    </row>
    <row r="34" spans="2:17" ht="26.25" customHeight="1" x14ac:dyDescent="0.25">
      <c r="B34" s="135">
        <v>25</v>
      </c>
      <c r="C34" s="609"/>
      <c r="D34" s="609"/>
      <c r="E34" s="649"/>
      <c r="F34" s="650"/>
      <c r="G34" s="651"/>
      <c r="H34" s="609"/>
      <c r="I34" s="609"/>
      <c r="J34" s="609"/>
      <c r="K34" s="609"/>
      <c r="L34" s="609"/>
      <c r="M34" s="609"/>
      <c r="N34" s="609"/>
      <c r="O34" s="609"/>
      <c r="P34" s="609"/>
      <c r="Q34" s="609"/>
    </row>
    <row r="35" spans="2:17" ht="26.25" customHeight="1" x14ac:dyDescent="0.25">
      <c r="B35" s="135">
        <v>26</v>
      </c>
      <c r="C35" s="609"/>
      <c r="D35" s="609"/>
      <c r="E35" s="649"/>
      <c r="F35" s="650"/>
      <c r="G35" s="651"/>
      <c r="H35" s="609"/>
      <c r="I35" s="609"/>
      <c r="J35" s="609"/>
      <c r="K35" s="609"/>
      <c r="L35" s="609"/>
      <c r="M35" s="609"/>
      <c r="N35" s="609"/>
      <c r="O35" s="609"/>
      <c r="P35" s="609"/>
      <c r="Q35" s="609"/>
    </row>
    <row r="36" spans="2:17" ht="26.25" customHeight="1" x14ac:dyDescent="0.25">
      <c r="B36" s="135">
        <v>27</v>
      </c>
      <c r="C36" s="609"/>
      <c r="D36" s="609"/>
      <c r="E36" s="649"/>
      <c r="F36" s="650"/>
      <c r="G36" s="651"/>
      <c r="H36" s="609"/>
      <c r="I36" s="609"/>
      <c r="J36" s="609"/>
      <c r="K36" s="609"/>
      <c r="L36" s="609"/>
      <c r="M36" s="609"/>
      <c r="N36" s="609"/>
      <c r="O36" s="609"/>
      <c r="P36" s="609"/>
      <c r="Q36" s="609"/>
    </row>
    <row r="37" spans="2:17" ht="26.25" customHeight="1" x14ac:dyDescent="0.25">
      <c r="B37" s="135">
        <v>28</v>
      </c>
      <c r="C37" s="609"/>
      <c r="D37" s="609"/>
      <c r="E37" s="649"/>
      <c r="F37" s="650"/>
      <c r="G37" s="651"/>
      <c r="H37" s="609"/>
      <c r="I37" s="609"/>
      <c r="J37" s="609"/>
      <c r="K37" s="609"/>
      <c r="L37" s="609"/>
      <c r="M37" s="609"/>
      <c r="N37" s="609"/>
      <c r="O37" s="609"/>
      <c r="P37" s="609"/>
      <c r="Q37" s="609"/>
    </row>
    <row r="38" spans="2:17" ht="26.25" customHeight="1" x14ac:dyDescent="0.25">
      <c r="B38" s="135">
        <v>29</v>
      </c>
      <c r="C38" s="609"/>
      <c r="D38" s="609"/>
      <c r="E38" s="649"/>
      <c r="F38" s="650"/>
      <c r="G38" s="651"/>
      <c r="H38" s="609"/>
      <c r="I38" s="609"/>
      <c r="J38" s="609"/>
      <c r="K38" s="609"/>
      <c r="L38" s="609"/>
      <c r="M38" s="609"/>
      <c r="N38" s="609"/>
      <c r="O38" s="609"/>
      <c r="P38" s="609"/>
      <c r="Q38" s="609"/>
    </row>
    <row r="39" spans="2:17" ht="26.25" customHeight="1" x14ac:dyDescent="0.25">
      <c r="B39" s="135">
        <v>30</v>
      </c>
      <c r="C39" s="609"/>
      <c r="D39" s="609"/>
      <c r="E39" s="649"/>
      <c r="F39" s="650"/>
      <c r="G39" s="651"/>
      <c r="H39" s="609"/>
      <c r="I39" s="609"/>
      <c r="J39" s="609"/>
      <c r="K39" s="609"/>
      <c r="L39" s="609"/>
      <c r="M39" s="609"/>
      <c r="N39" s="609"/>
      <c r="O39" s="609"/>
      <c r="P39" s="609"/>
      <c r="Q39" s="609"/>
    </row>
    <row r="40" spans="2:17" ht="26.25" customHeight="1" x14ac:dyDescent="0.25">
      <c r="B40" s="135">
        <v>31</v>
      </c>
      <c r="C40" s="609"/>
      <c r="D40" s="609"/>
      <c r="E40" s="649"/>
      <c r="F40" s="650"/>
      <c r="G40" s="651"/>
      <c r="H40" s="609"/>
      <c r="I40" s="609"/>
      <c r="J40" s="609"/>
      <c r="K40" s="609"/>
      <c r="L40" s="609"/>
      <c r="M40" s="609"/>
      <c r="N40" s="609"/>
      <c r="O40" s="609"/>
      <c r="P40" s="609"/>
      <c r="Q40" s="609"/>
    </row>
    <row r="41" spans="2:17" ht="26.25" customHeight="1" x14ac:dyDescent="0.25">
      <c r="B41" s="135">
        <v>32</v>
      </c>
      <c r="C41" s="609"/>
      <c r="D41" s="609"/>
      <c r="E41" s="649"/>
      <c r="F41" s="650"/>
      <c r="G41" s="651"/>
      <c r="H41" s="609"/>
      <c r="I41" s="609"/>
      <c r="J41" s="609"/>
      <c r="K41" s="609"/>
      <c r="L41" s="609"/>
      <c r="M41" s="609"/>
      <c r="N41" s="609"/>
      <c r="O41" s="609"/>
      <c r="P41" s="609"/>
      <c r="Q41" s="609"/>
    </row>
    <row r="42" spans="2:17" ht="26.25" customHeight="1" x14ac:dyDescent="0.25">
      <c r="B42" s="135">
        <v>33</v>
      </c>
      <c r="C42" s="609"/>
      <c r="D42" s="609"/>
      <c r="E42" s="649"/>
      <c r="F42" s="650"/>
      <c r="G42" s="651"/>
      <c r="H42" s="609"/>
      <c r="I42" s="609"/>
      <c r="J42" s="609"/>
      <c r="K42" s="609"/>
      <c r="L42" s="609"/>
      <c r="M42" s="609"/>
      <c r="N42" s="609"/>
      <c r="O42" s="609"/>
      <c r="P42" s="609"/>
      <c r="Q42" s="609"/>
    </row>
    <row r="43" spans="2:17" ht="26.25" customHeight="1" x14ac:dyDescent="0.25">
      <c r="B43" s="135">
        <v>34</v>
      </c>
      <c r="C43" s="609"/>
      <c r="D43" s="609"/>
      <c r="E43" s="649"/>
      <c r="F43" s="650"/>
      <c r="G43" s="651"/>
      <c r="H43" s="609"/>
      <c r="I43" s="609"/>
      <c r="J43" s="609"/>
      <c r="K43" s="609"/>
      <c r="L43" s="609"/>
      <c r="M43" s="609"/>
      <c r="N43" s="609"/>
      <c r="O43" s="609"/>
      <c r="P43" s="609"/>
      <c r="Q43" s="609"/>
    </row>
    <row r="44" spans="2:17" ht="26.25" customHeight="1" x14ac:dyDescent="0.25">
      <c r="B44" s="135">
        <v>35</v>
      </c>
      <c r="C44" s="609"/>
      <c r="D44" s="609"/>
      <c r="E44" s="649"/>
      <c r="F44" s="650"/>
      <c r="G44" s="651"/>
      <c r="H44" s="609"/>
      <c r="I44" s="609"/>
      <c r="J44" s="609"/>
      <c r="K44" s="609"/>
      <c r="L44" s="609"/>
      <c r="M44" s="609"/>
      <c r="N44" s="609"/>
      <c r="O44" s="609"/>
      <c r="P44" s="609"/>
      <c r="Q44" s="609"/>
    </row>
    <row r="45" spans="2:17" ht="26.25" customHeight="1" x14ac:dyDescent="0.25">
      <c r="B45" s="135">
        <v>36</v>
      </c>
      <c r="C45" s="609"/>
      <c r="D45" s="609"/>
      <c r="E45" s="649"/>
      <c r="F45" s="650"/>
      <c r="G45" s="651"/>
      <c r="H45" s="609"/>
      <c r="I45" s="609"/>
      <c r="J45" s="609"/>
      <c r="K45" s="609"/>
      <c r="L45" s="609"/>
      <c r="M45" s="609"/>
      <c r="N45" s="609"/>
      <c r="O45" s="609"/>
      <c r="P45" s="609"/>
      <c r="Q45" s="609"/>
    </row>
    <row r="46" spans="2:17" ht="26.25" customHeight="1" x14ac:dyDescent="0.25">
      <c r="B46" s="135">
        <v>37</v>
      </c>
      <c r="C46" s="609"/>
      <c r="D46" s="609"/>
      <c r="E46" s="649"/>
      <c r="F46" s="650"/>
      <c r="G46" s="651"/>
      <c r="H46" s="609"/>
      <c r="I46" s="609"/>
      <c r="J46" s="609"/>
      <c r="K46" s="609"/>
      <c r="L46" s="609"/>
      <c r="M46" s="609"/>
      <c r="N46" s="609"/>
      <c r="O46" s="609"/>
      <c r="P46" s="609"/>
      <c r="Q46" s="609"/>
    </row>
    <row r="47" spans="2:17" ht="26.25" customHeight="1" x14ac:dyDescent="0.25">
      <c r="B47" s="135">
        <v>38</v>
      </c>
      <c r="C47" s="609"/>
      <c r="D47" s="609"/>
      <c r="E47" s="649"/>
      <c r="F47" s="650"/>
      <c r="G47" s="651"/>
      <c r="H47" s="609"/>
      <c r="I47" s="609"/>
      <c r="J47" s="609"/>
      <c r="K47" s="609"/>
      <c r="L47" s="609"/>
      <c r="M47" s="609"/>
      <c r="N47" s="609"/>
      <c r="O47" s="609"/>
      <c r="P47" s="609"/>
      <c r="Q47" s="609"/>
    </row>
    <row r="48" spans="2:17" ht="26.25" customHeight="1" x14ac:dyDescent="0.25">
      <c r="B48" s="135">
        <v>39</v>
      </c>
      <c r="C48" s="609"/>
      <c r="D48" s="609"/>
      <c r="E48" s="649"/>
      <c r="F48" s="650"/>
      <c r="G48" s="651"/>
      <c r="H48" s="609"/>
      <c r="I48" s="609"/>
      <c r="J48" s="609"/>
      <c r="K48" s="609"/>
      <c r="L48" s="609"/>
      <c r="M48" s="609"/>
      <c r="N48" s="609"/>
      <c r="O48" s="609"/>
      <c r="P48" s="609"/>
      <c r="Q48" s="609"/>
    </row>
    <row r="49" spans="2:17" ht="26.25" customHeight="1" x14ac:dyDescent="0.25">
      <c r="B49" s="135">
        <v>40</v>
      </c>
      <c r="C49" s="609"/>
      <c r="D49" s="609"/>
      <c r="E49" s="649"/>
      <c r="F49" s="650"/>
      <c r="G49" s="651"/>
      <c r="H49" s="609"/>
      <c r="I49" s="609"/>
      <c r="J49" s="609"/>
      <c r="K49" s="609"/>
      <c r="L49" s="609"/>
      <c r="M49" s="609"/>
      <c r="N49" s="609"/>
      <c r="O49" s="609"/>
      <c r="P49" s="609"/>
      <c r="Q49" s="609"/>
    </row>
    <row r="50" spans="2:17" ht="26.25" customHeight="1" x14ac:dyDescent="0.25">
      <c r="B50" s="135">
        <v>41</v>
      </c>
      <c r="C50" s="609"/>
      <c r="D50" s="609"/>
      <c r="E50" s="649"/>
      <c r="F50" s="650"/>
      <c r="G50" s="651"/>
      <c r="H50" s="609"/>
      <c r="I50" s="609"/>
      <c r="J50" s="609"/>
      <c r="K50" s="609"/>
      <c r="L50" s="609"/>
      <c r="M50" s="609"/>
      <c r="N50" s="609"/>
      <c r="O50" s="609"/>
      <c r="P50" s="609"/>
      <c r="Q50" s="609"/>
    </row>
    <row r="51" spans="2:17" ht="26.25" customHeight="1" x14ac:dyDescent="0.25">
      <c r="B51" s="135">
        <v>42</v>
      </c>
      <c r="C51" s="609"/>
      <c r="D51" s="609"/>
      <c r="E51" s="649"/>
      <c r="F51" s="650"/>
      <c r="G51" s="651"/>
      <c r="H51" s="609"/>
      <c r="I51" s="609"/>
      <c r="J51" s="609"/>
      <c r="K51" s="609"/>
      <c r="L51" s="609"/>
      <c r="M51" s="609"/>
      <c r="N51" s="609"/>
      <c r="O51" s="609"/>
      <c r="P51" s="609"/>
      <c r="Q51" s="609"/>
    </row>
    <row r="52" spans="2:17" ht="26.25" customHeight="1" x14ac:dyDescent="0.25">
      <c r="B52" s="135">
        <v>43</v>
      </c>
      <c r="C52" s="609"/>
      <c r="D52" s="609"/>
      <c r="E52" s="649"/>
      <c r="F52" s="650"/>
      <c r="G52" s="651"/>
      <c r="H52" s="609"/>
      <c r="I52" s="609"/>
      <c r="J52" s="609"/>
      <c r="K52" s="609"/>
      <c r="L52" s="609"/>
      <c r="M52" s="609"/>
      <c r="N52" s="609"/>
      <c r="O52" s="609"/>
      <c r="P52" s="609"/>
      <c r="Q52" s="609"/>
    </row>
    <row r="53" spans="2:17" ht="26.25" customHeight="1" x14ac:dyDescent="0.25">
      <c r="B53" s="135">
        <v>44</v>
      </c>
      <c r="C53" s="609"/>
      <c r="D53" s="609"/>
      <c r="E53" s="649"/>
      <c r="F53" s="650"/>
      <c r="G53" s="651"/>
      <c r="H53" s="609"/>
      <c r="I53" s="609"/>
      <c r="J53" s="609"/>
      <c r="K53" s="609"/>
      <c r="L53" s="609"/>
      <c r="M53" s="609"/>
      <c r="N53" s="609"/>
      <c r="O53" s="609"/>
      <c r="P53" s="609"/>
      <c r="Q53" s="609"/>
    </row>
    <row r="54" spans="2:17" ht="26.25" customHeight="1" x14ac:dyDescent="0.25">
      <c r="B54" s="135">
        <v>45</v>
      </c>
      <c r="C54" s="609"/>
      <c r="D54" s="609"/>
      <c r="E54" s="649"/>
      <c r="F54" s="650"/>
      <c r="G54" s="651"/>
      <c r="H54" s="609"/>
      <c r="I54" s="609"/>
      <c r="J54" s="609"/>
      <c r="K54" s="609"/>
      <c r="L54" s="609"/>
      <c r="M54" s="609"/>
      <c r="N54" s="609"/>
      <c r="O54" s="609"/>
      <c r="P54" s="609"/>
      <c r="Q54" s="609"/>
    </row>
    <row r="55" spans="2:17" ht="26.25" customHeight="1" x14ac:dyDescent="0.25">
      <c r="B55" s="135">
        <v>46</v>
      </c>
      <c r="C55" s="609"/>
      <c r="D55" s="609"/>
      <c r="E55" s="649"/>
      <c r="F55" s="650"/>
      <c r="G55" s="651"/>
      <c r="H55" s="609"/>
      <c r="I55" s="609"/>
      <c r="J55" s="609"/>
      <c r="K55" s="609"/>
      <c r="L55" s="609"/>
      <c r="M55" s="609"/>
      <c r="N55" s="609"/>
      <c r="O55" s="609"/>
      <c r="P55" s="609"/>
      <c r="Q55" s="609"/>
    </row>
    <row r="56" spans="2:17" ht="26.25" customHeight="1" x14ac:dyDescent="0.25">
      <c r="B56" s="135">
        <v>47</v>
      </c>
      <c r="C56" s="609"/>
      <c r="D56" s="609"/>
      <c r="E56" s="649"/>
      <c r="F56" s="650"/>
      <c r="G56" s="651"/>
      <c r="H56" s="609"/>
      <c r="I56" s="609"/>
      <c r="J56" s="609"/>
      <c r="K56" s="609"/>
      <c r="L56" s="609"/>
      <c r="M56" s="609"/>
      <c r="N56" s="609"/>
      <c r="O56" s="609"/>
      <c r="P56" s="609"/>
      <c r="Q56" s="609"/>
    </row>
    <row r="57" spans="2:17" ht="26.25" customHeight="1" x14ac:dyDescent="0.25">
      <c r="B57" s="135">
        <v>48</v>
      </c>
      <c r="C57" s="609"/>
      <c r="D57" s="609"/>
      <c r="E57" s="649"/>
      <c r="F57" s="650"/>
      <c r="G57" s="651"/>
      <c r="H57" s="609"/>
      <c r="I57" s="609"/>
      <c r="J57" s="609"/>
      <c r="K57" s="609"/>
      <c r="L57" s="609"/>
      <c r="M57" s="609"/>
      <c r="N57" s="609"/>
      <c r="O57" s="609"/>
      <c r="P57" s="609"/>
      <c r="Q57" s="609"/>
    </row>
    <row r="58" spans="2:17" ht="26.25" customHeight="1" x14ac:dyDescent="0.25">
      <c r="B58" s="135">
        <v>49</v>
      </c>
      <c r="C58" s="609"/>
      <c r="D58" s="609"/>
      <c r="E58" s="649"/>
      <c r="F58" s="650"/>
      <c r="G58" s="651"/>
      <c r="H58" s="609"/>
      <c r="I58" s="609"/>
      <c r="J58" s="609"/>
      <c r="K58" s="609"/>
      <c r="L58" s="609"/>
      <c r="M58" s="609"/>
      <c r="N58" s="609"/>
      <c r="O58" s="609"/>
      <c r="P58" s="609"/>
      <c r="Q58" s="609"/>
    </row>
    <row r="59" spans="2:17" ht="26.25" customHeight="1" x14ac:dyDescent="0.25">
      <c r="B59" s="135">
        <v>50</v>
      </c>
      <c r="C59" s="609"/>
      <c r="D59" s="609"/>
      <c r="E59" s="649"/>
      <c r="F59" s="650"/>
      <c r="G59" s="651"/>
      <c r="H59" s="609"/>
      <c r="I59" s="609"/>
      <c r="J59" s="609"/>
      <c r="K59" s="609"/>
      <c r="L59" s="609"/>
      <c r="M59" s="609"/>
      <c r="N59" s="609"/>
      <c r="O59" s="609"/>
      <c r="P59" s="609"/>
      <c r="Q59" s="609"/>
    </row>
    <row r="60" spans="2:17" ht="26.25" customHeight="1" x14ac:dyDescent="0.25">
      <c r="B60" s="135">
        <v>51</v>
      </c>
      <c r="C60" s="609"/>
      <c r="D60" s="609"/>
      <c r="E60" s="649"/>
      <c r="F60" s="650"/>
      <c r="G60" s="651"/>
      <c r="H60" s="609"/>
      <c r="I60" s="609"/>
      <c r="J60" s="609"/>
      <c r="K60" s="609"/>
      <c r="L60" s="609"/>
      <c r="M60" s="609"/>
      <c r="N60" s="609"/>
      <c r="O60" s="609"/>
      <c r="P60" s="609"/>
      <c r="Q60" s="609"/>
    </row>
    <row r="61" spans="2:17" ht="26.25" customHeight="1" x14ac:dyDescent="0.25">
      <c r="B61" s="135">
        <v>52</v>
      </c>
      <c r="C61" s="609"/>
      <c r="D61" s="609"/>
      <c r="E61" s="649"/>
      <c r="F61" s="650"/>
      <c r="G61" s="651"/>
      <c r="H61" s="609"/>
      <c r="I61" s="609"/>
      <c r="J61" s="609"/>
      <c r="K61" s="609"/>
      <c r="L61" s="609"/>
      <c r="M61" s="609"/>
      <c r="N61" s="609"/>
      <c r="O61" s="609"/>
      <c r="P61" s="609"/>
      <c r="Q61" s="609"/>
    </row>
    <row r="62" spans="2:17" ht="26.25" customHeight="1" x14ac:dyDescent="0.25">
      <c r="B62" s="135">
        <v>53</v>
      </c>
      <c r="C62" s="609"/>
      <c r="D62" s="609"/>
      <c r="E62" s="649"/>
      <c r="F62" s="650"/>
      <c r="G62" s="651"/>
      <c r="H62" s="609"/>
      <c r="I62" s="609"/>
      <c r="J62" s="609"/>
      <c r="K62" s="609"/>
      <c r="L62" s="609"/>
      <c r="M62" s="609"/>
      <c r="N62" s="609"/>
      <c r="O62" s="609"/>
      <c r="P62" s="609"/>
      <c r="Q62" s="609"/>
    </row>
    <row r="63" spans="2:17" ht="26.25" customHeight="1" x14ac:dyDescent="0.25">
      <c r="B63" s="135">
        <v>54</v>
      </c>
      <c r="C63" s="609"/>
      <c r="D63" s="609"/>
      <c r="E63" s="649"/>
      <c r="F63" s="650"/>
      <c r="G63" s="651"/>
      <c r="H63" s="609"/>
      <c r="I63" s="609"/>
      <c r="J63" s="609"/>
      <c r="K63" s="609"/>
      <c r="L63" s="609"/>
      <c r="M63" s="609"/>
      <c r="N63" s="609"/>
      <c r="O63" s="609"/>
      <c r="P63" s="609"/>
      <c r="Q63" s="609"/>
    </row>
    <row r="64" spans="2:17" ht="26.25" customHeight="1" x14ac:dyDescent="0.25">
      <c r="B64" s="135">
        <v>55</v>
      </c>
      <c r="C64" s="609"/>
      <c r="D64" s="609"/>
      <c r="E64" s="649"/>
      <c r="F64" s="650"/>
      <c r="G64" s="651"/>
      <c r="H64" s="609"/>
      <c r="I64" s="609"/>
      <c r="J64" s="609"/>
      <c r="K64" s="609"/>
      <c r="L64" s="609"/>
      <c r="M64" s="609"/>
      <c r="N64" s="609"/>
      <c r="O64" s="609"/>
      <c r="P64" s="609"/>
      <c r="Q64" s="609"/>
    </row>
    <row r="65" spans="2:17" ht="26.25" customHeight="1" x14ac:dyDescent="0.25">
      <c r="B65" s="135">
        <v>56</v>
      </c>
      <c r="C65" s="609"/>
      <c r="D65" s="609"/>
      <c r="E65" s="649"/>
      <c r="F65" s="650"/>
      <c r="G65" s="651"/>
      <c r="H65" s="609"/>
      <c r="I65" s="609"/>
      <c r="J65" s="609"/>
      <c r="K65" s="609"/>
      <c r="L65" s="609"/>
      <c r="M65" s="609"/>
      <c r="N65" s="609"/>
      <c r="O65" s="609"/>
      <c r="P65" s="609"/>
      <c r="Q65" s="609"/>
    </row>
    <row r="66" spans="2:17" ht="26.25" customHeight="1" x14ac:dyDescent="0.25">
      <c r="B66" s="135">
        <v>57</v>
      </c>
      <c r="C66" s="609"/>
      <c r="D66" s="609"/>
      <c r="E66" s="649"/>
      <c r="F66" s="650"/>
      <c r="G66" s="651"/>
      <c r="H66" s="609"/>
      <c r="I66" s="609"/>
      <c r="J66" s="609"/>
      <c r="K66" s="609"/>
      <c r="L66" s="609"/>
      <c r="M66" s="609"/>
      <c r="N66" s="609"/>
      <c r="O66" s="609"/>
      <c r="P66" s="609"/>
      <c r="Q66" s="609"/>
    </row>
    <row r="67" spans="2:17" ht="26.25" customHeight="1" x14ac:dyDescent="0.25">
      <c r="B67" s="135">
        <v>58</v>
      </c>
      <c r="C67" s="609"/>
      <c r="D67" s="609"/>
      <c r="E67" s="649"/>
      <c r="F67" s="650"/>
      <c r="G67" s="651"/>
      <c r="H67" s="609"/>
      <c r="I67" s="609"/>
      <c r="J67" s="609"/>
      <c r="K67" s="609"/>
      <c r="L67" s="609"/>
      <c r="M67" s="609"/>
      <c r="N67" s="609"/>
      <c r="O67" s="609"/>
      <c r="P67" s="609"/>
      <c r="Q67" s="609"/>
    </row>
    <row r="68" spans="2:17" ht="26.25" customHeight="1" x14ac:dyDescent="0.25">
      <c r="B68" s="135">
        <v>59</v>
      </c>
      <c r="C68" s="609"/>
      <c r="D68" s="609"/>
      <c r="E68" s="649"/>
      <c r="F68" s="650"/>
      <c r="G68" s="651"/>
      <c r="H68" s="609"/>
      <c r="I68" s="609"/>
      <c r="J68" s="609"/>
      <c r="K68" s="609"/>
      <c r="L68" s="609"/>
      <c r="M68" s="609"/>
      <c r="N68" s="609"/>
      <c r="O68" s="609"/>
      <c r="P68" s="609"/>
      <c r="Q68" s="609"/>
    </row>
    <row r="69" spans="2:17" ht="26.25" customHeight="1" x14ac:dyDescent="0.25">
      <c r="B69" s="135">
        <v>60</v>
      </c>
      <c r="C69" s="609"/>
      <c r="D69" s="609"/>
      <c r="E69" s="649"/>
      <c r="F69" s="650"/>
      <c r="G69" s="651"/>
      <c r="H69" s="609"/>
      <c r="I69" s="609"/>
      <c r="J69" s="609"/>
      <c r="K69" s="609"/>
      <c r="L69" s="609"/>
      <c r="M69" s="609"/>
      <c r="N69" s="609"/>
      <c r="O69" s="609"/>
      <c r="P69" s="609"/>
      <c r="Q69" s="609"/>
    </row>
    <row r="70" spans="2:17" ht="26.25" customHeight="1" x14ac:dyDescent="0.25">
      <c r="B70" s="135">
        <v>61</v>
      </c>
      <c r="C70" s="609"/>
      <c r="D70" s="609"/>
      <c r="E70" s="649"/>
      <c r="F70" s="650"/>
      <c r="G70" s="651"/>
      <c r="H70" s="609"/>
      <c r="I70" s="609"/>
      <c r="J70" s="609"/>
      <c r="K70" s="609"/>
      <c r="L70" s="609"/>
      <c r="M70" s="609"/>
      <c r="N70" s="609"/>
      <c r="O70" s="609"/>
      <c r="P70" s="609"/>
      <c r="Q70" s="609"/>
    </row>
    <row r="71" spans="2:17" ht="26.25" customHeight="1" x14ac:dyDescent="0.25">
      <c r="B71" s="135">
        <v>62</v>
      </c>
      <c r="C71" s="609"/>
      <c r="D71" s="609"/>
      <c r="E71" s="649"/>
      <c r="F71" s="650"/>
      <c r="G71" s="651"/>
      <c r="H71" s="609"/>
      <c r="I71" s="609"/>
      <c r="J71" s="609"/>
      <c r="K71" s="609"/>
      <c r="L71" s="609"/>
      <c r="M71" s="609"/>
      <c r="N71" s="609"/>
      <c r="O71" s="609"/>
      <c r="P71" s="609"/>
      <c r="Q71" s="609"/>
    </row>
    <row r="72" spans="2:17" ht="26.25" customHeight="1" x14ac:dyDescent="0.25">
      <c r="B72" s="135">
        <v>63</v>
      </c>
      <c r="C72" s="609"/>
      <c r="D72" s="609"/>
      <c r="E72" s="649"/>
      <c r="F72" s="650"/>
      <c r="G72" s="651"/>
      <c r="H72" s="609"/>
      <c r="I72" s="609"/>
      <c r="J72" s="609"/>
      <c r="K72" s="609"/>
      <c r="L72" s="609"/>
      <c r="M72" s="609"/>
      <c r="N72" s="609"/>
      <c r="O72" s="609"/>
      <c r="P72" s="609"/>
      <c r="Q72" s="609"/>
    </row>
    <row r="73" spans="2:17" ht="26.25" customHeight="1" x14ac:dyDescent="0.25">
      <c r="B73" s="135">
        <v>64</v>
      </c>
      <c r="C73" s="609"/>
      <c r="D73" s="609"/>
      <c r="E73" s="649"/>
      <c r="F73" s="650"/>
      <c r="G73" s="651"/>
      <c r="H73" s="609"/>
      <c r="I73" s="609"/>
      <c r="J73" s="609"/>
      <c r="K73" s="609"/>
      <c r="L73" s="609"/>
      <c r="M73" s="609"/>
      <c r="N73" s="609"/>
      <c r="O73" s="609"/>
      <c r="P73" s="609"/>
      <c r="Q73" s="609"/>
    </row>
  </sheetData>
  <sheetProtection algorithmName="SHA-512" hashValue="BTpRnEJzZQU7ctfoZl5wmOa9X3sHOIbwWEsUNZbqXkFrl0wJVM6LoMX/FwdNX06Ha0IluAtn6fy7WsCt7J2LOQ==" saltValue="QL1QlGuF/Fg0j1mZikioaA==" spinCount="100000" sheet="1" objects="1" scenarios="1"/>
  <mergeCells count="195">
    <mergeCell ref="C9:D9"/>
    <mergeCell ref="E9:G9"/>
    <mergeCell ref="H9:Q9"/>
    <mergeCell ref="C10:D10"/>
    <mergeCell ref="H10:Q10"/>
    <mergeCell ref="E10:G10"/>
    <mergeCell ref="C13:D13"/>
    <mergeCell ref="H13:Q13"/>
    <mergeCell ref="C14:D14"/>
    <mergeCell ref="H14:Q14"/>
    <mergeCell ref="E13:G13"/>
    <mergeCell ref="E14:G14"/>
    <mergeCell ref="C11:D11"/>
    <mergeCell ref="H11:Q11"/>
    <mergeCell ref="C12:D12"/>
    <mergeCell ref="H12:Q12"/>
    <mergeCell ref="E11:G11"/>
    <mergeCell ref="E12:G12"/>
    <mergeCell ref="C17:D17"/>
    <mergeCell ref="H17:Q17"/>
    <mergeCell ref="C18:D18"/>
    <mergeCell ref="H18:Q18"/>
    <mergeCell ref="E17:G17"/>
    <mergeCell ref="E18:G18"/>
    <mergeCell ref="C15:D15"/>
    <mergeCell ref="H15:Q15"/>
    <mergeCell ref="C16:D16"/>
    <mergeCell ref="H16:Q16"/>
    <mergeCell ref="E15:G15"/>
    <mergeCell ref="E16:G16"/>
    <mergeCell ref="C21:D21"/>
    <mergeCell ref="E21:G21"/>
    <mergeCell ref="H21:Q21"/>
    <mergeCell ref="C22:D22"/>
    <mergeCell ref="E22:G22"/>
    <mergeCell ref="H22:Q22"/>
    <mergeCell ref="C19:D19"/>
    <mergeCell ref="H19:Q19"/>
    <mergeCell ref="C20:D20"/>
    <mergeCell ref="H20:Q20"/>
    <mergeCell ref="E19:G19"/>
    <mergeCell ref="E20:G20"/>
    <mergeCell ref="C24:D24"/>
    <mergeCell ref="E24:G24"/>
    <mergeCell ref="H24:Q24"/>
    <mergeCell ref="C25:D25"/>
    <mergeCell ref="E25:G25"/>
    <mergeCell ref="H25:Q25"/>
    <mergeCell ref="C23:D23"/>
    <mergeCell ref="E23:G23"/>
    <mergeCell ref="H23:Q23"/>
    <mergeCell ref="C28:D28"/>
    <mergeCell ref="E28:G28"/>
    <mergeCell ref="H28:Q28"/>
    <mergeCell ref="C29:D29"/>
    <mergeCell ref="E29:G29"/>
    <mergeCell ref="H29:Q29"/>
    <mergeCell ref="C26:D26"/>
    <mergeCell ref="E26:G26"/>
    <mergeCell ref="H26:Q26"/>
    <mergeCell ref="C27:D27"/>
    <mergeCell ref="E27:G27"/>
    <mergeCell ref="H27:Q27"/>
    <mergeCell ref="C32:D32"/>
    <mergeCell ref="E32:G32"/>
    <mergeCell ref="H32:Q32"/>
    <mergeCell ref="C33:D33"/>
    <mergeCell ref="E33:G33"/>
    <mergeCell ref="H33:Q33"/>
    <mergeCell ref="C30:D30"/>
    <mergeCell ref="E30:G30"/>
    <mergeCell ref="H30:Q30"/>
    <mergeCell ref="C31:D31"/>
    <mergeCell ref="E31:G31"/>
    <mergeCell ref="H31:Q31"/>
    <mergeCell ref="C36:D36"/>
    <mergeCell ref="E36:G36"/>
    <mergeCell ref="H36:Q36"/>
    <mergeCell ref="C37:D37"/>
    <mergeCell ref="E37:G37"/>
    <mergeCell ref="H37:Q37"/>
    <mergeCell ref="C34:D34"/>
    <mergeCell ref="E34:G34"/>
    <mergeCell ref="H34:Q34"/>
    <mergeCell ref="C35:D35"/>
    <mergeCell ref="E35:G35"/>
    <mergeCell ref="H35:Q35"/>
    <mergeCell ref="C40:D40"/>
    <mergeCell ref="E40:G40"/>
    <mergeCell ref="H40:Q40"/>
    <mergeCell ref="C41:D41"/>
    <mergeCell ref="E41:G41"/>
    <mergeCell ref="H41:Q41"/>
    <mergeCell ref="C38:D38"/>
    <mergeCell ref="E38:G38"/>
    <mergeCell ref="H38:Q38"/>
    <mergeCell ref="C39:D39"/>
    <mergeCell ref="E39:G39"/>
    <mergeCell ref="H39:Q39"/>
    <mergeCell ref="C44:D44"/>
    <mergeCell ref="E44:G44"/>
    <mergeCell ref="H44:Q44"/>
    <mergeCell ref="C45:D45"/>
    <mergeCell ref="E45:G45"/>
    <mergeCell ref="H45:Q45"/>
    <mergeCell ref="C42:D42"/>
    <mergeCell ref="E42:G42"/>
    <mergeCell ref="H42:Q42"/>
    <mergeCell ref="C43:D43"/>
    <mergeCell ref="E43:G43"/>
    <mergeCell ref="H43:Q43"/>
    <mergeCell ref="C48:D48"/>
    <mergeCell ref="E48:G48"/>
    <mergeCell ref="H48:Q48"/>
    <mergeCell ref="C49:D49"/>
    <mergeCell ref="E49:G49"/>
    <mergeCell ref="H49:Q49"/>
    <mergeCell ref="C46:D46"/>
    <mergeCell ref="E46:G46"/>
    <mergeCell ref="H46:Q46"/>
    <mergeCell ref="C47:D47"/>
    <mergeCell ref="E47:G47"/>
    <mergeCell ref="H47:Q47"/>
    <mergeCell ref="C52:D52"/>
    <mergeCell ref="E52:G52"/>
    <mergeCell ref="H52:Q52"/>
    <mergeCell ref="C53:D53"/>
    <mergeCell ref="E53:G53"/>
    <mergeCell ref="H53:Q53"/>
    <mergeCell ref="C50:D50"/>
    <mergeCell ref="E50:G50"/>
    <mergeCell ref="H50:Q50"/>
    <mergeCell ref="C51:D51"/>
    <mergeCell ref="E51:G51"/>
    <mergeCell ref="H51:Q51"/>
    <mergeCell ref="C56:D56"/>
    <mergeCell ref="E56:G56"/>
    <mergeCell ref="H56:Q56"/>
    <mergeCell ref="C57:D57"/>
    <mergeCell ref="E57:G57"/>
    <mergeCell ref="H57:Q57"/>
    <mergeCell ref="C54:D54"/>
    <mergeCell ref="E54:G54"/>
    <mergeCell ref="H54:Q54"/>
    <mergeCell ref="C55:D55"/>
    <mergeCell ref="E55:G55"/>
    <mergeCell ref="H55:Q55"/>
    <mergeCell ref="C60:D60"/>
    <mergeCell ref="E60:G60"/>
    <mergeCell ref="H60:Q60"/>
    <mergeCell ref="C61:D61"/>
    <mergeCell ref="E61:G61"/>
    <mergeCell ref="H61:Q61"/>
    <mergeCell ref="C58:D58"/>
    <mergeCell ref="E58:G58"/>
    <mergeCell ref="H58:Q58"/>
    <mergeCell ref="C59:D59"/>
    <mergeCell ref="E59:G59"/>
    <mergeCell ref="H59:Q59"/>
    <mergeCell ref="C64:D64"/>
    <mergeCell ref="E64:G64"/>
    <mergeCell ref="H64:Q64"/>
    <mergeCell ref="C65:D65"/>
    <mergeCell ref="E65:G65"/>
    <mergeCell ref="H65:Q65"/>
    <mergeCell ref="C62:D62"/>
    <mergeCell ref="E62:G62"/>
    <mergeCell ref="H62:Q62"/>
    <mergeCell ref="C63:D63"/>
    <mergeCell ref="E63:G63"/>
    <mergeCell ref="H63:Q63"/>
    <mergeCell ref="C68:D68"/>
    <mergeCell ref="E68:G68"/>
    <mergeCell ref="H68:Q68"/>
    <mergeCell ref="C69:D69"/>
    <mergeCell ref="E69:G69"/>
    <mergeCell ref="H69:Q69"/>
    <mergeCell ref="C66:D66"/>
    <mergeCell ref="E66:G66"/>
    <mergeCell ref="H66:Q66"/>
    <mergeCell ref="C67:D67"/>
    <mergeCell ref="E67:G67"/>
    <mergeCell ref="H67:Q67"/>
    <mergeCell ref="C72:D72"/>
    <mergeCell ref="E72:G72"/>
    <mergeCell ref="H72:Q72"/>
    <mergeCell ref="C73:D73"/>
    <mergeCell ref="E73:G73"/>
    <mergeCell ref="H73:Q73"/>
    <mergeCell ref="C70:D70"/>
    <mergeCell ref="E70:G70"/>
    <mergeCell ref="H70:Q70"/>
    <mergeCell ref="C71:D71"/>
    <mergeCell ref="E71:G71"/>
    <mergeCell ref="H71:Q71"/>
  </mergeCells>
  <dataValidations count="1">
    <dataValidation allowBlank="1" showInputMessage="1" showErrorMessage="1" prompt="O título da folha de cálculo encontra-se nesta célula" sqref="B1 I1" xr:uid="{00000000-0002-0000-1500-000000000000}"/>
  </dataValidations>
  <hyperlinks>
    <hyperlink ref="B2" location="Atividade!A1" display="&lt; Voltar ao ínicio" xr:uid="{00000000-0004-0000-1500-000000000000}"/>
  </hyperlinks>
  <pageMargins left="0.25" right="0.25" top="0.75" bottom="0.75" header="0.3" footer="0.3"/>
  <pageSetup paperSize="9" scale="59" fitToHeight="0" orientation="landscape" r:id="rId1"/>
  <rowBreaks count="2" manualBreakCount="2">
    <brk id="32" max="16" man="1"/>
    <brk id="55" max="16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6">
    <pageSetUpPr fitToPage="1"/>
  </sheetPr>
  <dimension ref="A1:AQ103"/>
  <sheetViews>
    <sheetView zoomScale="80" zoomScaleNormal="80" workbookViewId="0">
      <selection activeCell="A4" sqref="A4"/>
    </sheetView>
  </sheetViews>
  <sheetFormatPr defaultColWidth="9" defaultRowHeight="15" x14ac:dyDescent="0.25"/>
  <cols>
    <col min="1" max="1" width="3.375" style="5" customWidth="1"/>
    <col min="2" max="2" width="17.375" style="5" customWidth="1"/>
    <col min="3" max="3" width="13.875" style="5" customWidth="1"/>
    <col min="4" max="4" width="13.125" style="5" customWidth="1"/>
    <col min="5" max="5" width="15.875" style="5" customWidth="1"/>
    <col min="6" max="6" width="18.375" style="5" customWidth="1"/>
    <col min="7" max="8" width="14.875" style="5" customWidth="1"/>
    <col min="9" max="9" width="12.75" style="5" customWidth="1"/>
    <col min="10" max="10" width="8.5" style="5" customWidth="1"/>
    <col min="11" max="11" width="17.625" style="5" customWidth="1"/>
    <col min="12" max="12" width="8.5" style="5" customWidth="1"/>
    <col min="13" max="13" width="17.625" style="5" customWidth="1"/>
    <col min="14" max="14" width="8.5" style="5" customWidth="1"/>
    <col min="15" max="15" width="17.625" style="5" customWidth="1"/>
    <col min="16" max="16" width="8.5" style="5" customWidth="1"/>
    <col min="17" max="17" width="17.625" style="5" customWidth="1"/>
    <col min="18" max="18" width="8.5" style="5" customWidth="1"/>
    <col min="19" max="19" width="17.625" style="5" customWidth="1"/>
    <col min="20" max="20" width="8.5" style="5" customWidth="1"/>
    <col min="21" max="21" width="17.625" style="5" customWidth="1"/>
    <col min="22" max="22" width="8.5" style="5" customWidth="1"/>
    <col min="23" max="23" width="17.625" style="5" customWidth="1"/>
    <col min="24" max="24" width="8.5" style="5" customWidth="1"/>
    <col min="25" max="25" width="17.625" style="5" customWidth="1"/>
    <col min="26" max="26" width="8.5" style="5" customWidth="1"/>
    <col min="27" max="27" width="17.625" style="5" customWidth="1"/>
    <col min="28" max="28" width="8.5" style="5" customWidth="1"/>
    <col min="29" max="29" width="17.625" style="5" customWidth="1"/>
    <col min="30" max="30" width="8.5" style="5" customWidth="1"/>
    <col min="31" max="31" width="17.625" style="5" customWidth="1"/>
    <col min="32" max="32" width="8.5" style="5" customWidth="1"/>
    <col min="33" max="33" width="17.625" style="5" customWidth="1"/>
    <col min="34" max="34" width="9.25" style="5" hidden="1" customWidth="1"/>
    <col min="35" max="35" width="11.75" style="5" hidden="1" customWidth="1"/>
    <col min="36" max="36" width="16.375" style="5" hidden="1" customWidth="1"/>
    <col min="37" max="37" width="9" style="5" hidden="1" customWidth="1"/>
    <col min="38" max="38" width="0" style="5" hidden="1" customWidth="1"/>
    <col min="39" max="16384" width="9" style="5"/>
  </cols>
  <sheetData>
    <row r="1" spans="1:37" ht="23.25" x14ac:dyDescent="0.25">
      <c r="A1" s="236"/>
      <c r="B1" s="87" t="s">
        <v>149</v>
      </c>
      <c r="C1" s="236"/>
      <c r="D1" s="236"/>
      <c r="E1" s="236"/>
      <c r="F1" s="236"/>
      <c r="G1" s="17" t="s">
        <v>10</v>
      </c>
      <c r="H1" s="18">
        <f>Atividade!L3</f>
        <v>0</v>
      </c>
      <c r="I1" s="88" t="s">
        <v>6</v>
      </c>
      <c r="J1" s="18">
        <f>Atividade!I3</f>
        <v>2021</v>
      </c>
      <c r="K1" s="18"/>
      <c r="L1" s="237"/>
      <c r="M1" s="236"/>
      <c r="N1" s="236"/>
      <c r="O1" s="236"/>
      <c r="P1" s="236"/>
      <c r="Q1" s="236"/>
      <c r="R1" s="236"/>
      <c r="S1" s="236"/>
      <c r="T1" s="236"/>
      <c r="U1" s="236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pans="1:37" ht="16.5" thickBot="1" x14ac:dyDescent="0.3">
      <c r="A2" s="238"/>
      <c r="B2" s="92" t="s">
        <v>11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3" t="s">
        <v>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5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5">
      <c r="A5" s="3"/>
      <c r="B5" s="724" t="s">
        <v>2408</v>
      </c>
      <c r="C5" s="724"/>
      <c r="D5" s="72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5">
      <c r="A6" s="3"/>
      <c r="B6" s="724" t="s">
        <v>2512</v>
      </c>
      <c r="C6" s="724"/>
      <c r="D6" s="724"/>
      <c r="E6" s="239"/>
      <c r="F6" s="239"/>
      <c r="G6" s="239"/>
      <c r="H6" s="239"/>
      <c r="I6" s="239"/>
      <c r="J6" s="239"/>
      <c r="K6" s="239"/>
      <c r="L6" s="239"/>
      <c r="M6" s="239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2" customHeight="1" x14ac:dyDescent="0.25">
      <c r="A7" s="3"/>
      <c r="B7" s="239" t="s">
        <v>2449</v>
      </c>
      <c r="C7" s="239" t="s">
        <v>2450</v>
      </c>
      <c r="D7" s="239" t="s">
        <v>2451</v>
      </c>
      <c r="E7" s="239" t="s">
        <v>2452</v>
      </c>
      <c r="F7" s="239" t="s">
        <v>2453</v>
      </c>
      <c r="G7" s="239" t="s">
        <v>2454</v>
      </c>
      <c r="H7" s="239" t="s">
        <v>2455</v>
      </c>
      <c r="I7" s="239" t="s">
        <v>2456</v>
      </c>
      <c r="J7" s="239" t="s">
        <v>2457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9" spans="1:37" x14ac:dyDescent="0.25">
      <c r="A9" s="2"/>
      <c r="B9" s="239" t="s">
        <v>2381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37" ht="29.25" customHeight="1" x14ac:dyDescent="0.25">
      <c r="A10" s="24"/>
      <c r="B10" s="41" t="s">
        <v>2402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40"/>
      <c r="R10" s="40"/>
      <c r="S10" s="40"/>
      <c r="T10" s="40"/>
      <c r="U10" s="40"/>
    </row>
    <row r="11" spans="1:37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37" ht="15.75" x14ac:dyDescent="0.25">
      <c r="A12" s="2"/>
      <c r="B12" s="99" t="s">
        <v>2933</v>
      </c>
      <c r="C12" s="2"/>
      <c r="D12" s="2"/>
      <c r="E12" s="2"/>
      <c r="F12" s="2"/>
      <c r="G12" s="2"/>
      <c r="I12" s="99" t="s">
        <v>2934</v>
      </c>
      <c r="J12" s="2"/>
      <c r="K12" s="2"/>
      <c r="L12" s="2"/>
      <c r="M12" s="2"/>
      <c r="N12" s="2"/>
      <c r="O12" s="2"/>
      <c r="P12" s="2"/>
      <c r="Q12" s="2"/>
      <c r="R12" s="2"/>
    </row>
    <row r="13" spans="1:37" ht="42.75" customHeight="1" x14ac:dyDescent="0.25">
      <c r="A13" s="2"/>
      <c r="B13" s="240" t="s">
        <v>91</v>
      </c>
      <c r="C13" s="240" t="s">
        <v>2401</v>
      </c>
      <c r="D13" s="240" t="s">
        <v>25</v>
      </c>
      <c r="E13" s="241" t="s">
        <v>92</v>
      </c>
      <c r="F13" s="801" t="s">
        <v>55</v>
      </c>
      <c r="G13" s="801"/>
      <c r="H13" s="2"/>
      <c r="I13" s="801" t="s">
        <v>91</v>
      </c>
      <c r="J13" s="801"/>
      <c r="K13" s="801" t="s">
        <v>2401</v>
      </c>
      <c r="L13" s="801"/>
      <c r="M13" s="801" t="s">
        <v>25</v>
      </c>
      <c r="N13" s="801"/>
      <c r="O13" s="801" t="s">
        <v>92</v>
      </c>
      <c r="P13" s="801"/>
      <c r="Q13" s="801" t="s">
        <v>2425</v>
      </c>
      <c r="R13" s="801"/>
      <c r="S13" s="801" t="s">
        <v>55</v>
      </c>
      <c r="T13" s="801"/>
      <c r="U13" s="801"/>
    </row>
    <row r="14" spans="1:37" ht="22.5" customHeight="1" x14ac:dyDescent="0.25">
      <c r="A14" s="2"/>
      <c r="B14" s="234">
        <v>1</v>
      </c>
      <c r="C14" s="234"/>
      <c r="D14" s="252" t="s">
        <v>15</v>
      </c>
      <c r="E14" s="253" t="s">
        <v>15</v>
      </c>
      <c r="F14" s="796"/>
      <c r="G14" s="796"/>
      <c r="H14" s="2"/>
      <c r="I14" s="609">
        <v>1</v>
      </c>
      <c r="J14" s="609"/>
      <c r="K14" s="609"/>
      <c r="L14" s="609"/>
      <c r="M14" s="797" t="s">
        <v>15</v>
      </c>
      <c r="N14" s="797"/>
      <c r="O14" s="793" t="s">
        <v>15</v>
      </c>
      <c r="P14" s="793"/>
      <c r="Q14" s="800"/>
      <c r="R14" s="800"/>
      <c r="S14" s="796"/>
      <c r="T14" s="796"/>
      <c r="U14" s="796"/>
    </row>
    <row r="15" spans="1:37" ht="22.5" customHeight="1" x14ac:dyDescent="0.25">
      <c r="A15" s="2"/>
      <c r="B15" s="234">
        <v>2</v>
      </c>
      <c r="C15" s="234"/>
      <c r="D15" s="252" t="s">
        <v>15</v>
      </c>
      <c r="E15" s="253" t="s">
        <v>15</v>
      </c>
      <c r="F15" s="796"/>
      <c r="G15" s="796"/>
      <c r="H15" s="2"/>
      <c r="I15" s="609">
        <v>2</v>
      </c>
      <c r="J15" s="609"/>
      <c r="K15" s="609"/>
      <c r="L15" s="609"/>
      <c r="M15" s="797" t="s">
        <v>15</v>
      </c>
      <c r="N15" s="797"/>
      <c r="O15" s="793" t="s">
        <v>15</v>
      </c>
      <c r="P15" s="793"/>
      <c r="Q15" s="800"/>
      <c r="R15" s="800"/>
      <c r="S15" s="796"/>
      <c r="T15" s="796"/>
      <c r="U15" s="796"/>
    </row>
    <row r="16" spans="1:37" ht="22.5" customHeight="1" x14ac:dyDescent="0.25">
      <c r="A16" s="2"/>
      <c r="B16" s="234">
        <v>3</v>
      </c>
      <c r="C16" s="234"/>
      <c r="D16" s="252" t="s">
        <v>15</v>
      </c>
      <c r="E16" s="253" t="s">
        <v>15</v>
      </c>
      <c r="F16" s="796"/>
      <c r="G16" s="796"/>
      <c r="H16" s="2"/>
      <c r="I16" s="609">
        <v>3</v>
      </c>
      <c r="J16" s="609"/>
      <c r="K16" s="609"/>
      <c r="L16" s="609"/>
      <c r="M16" s="797" t="s">
        <v>15</v>
      </c>
      <c r="N16" s="797"/>
      <c r="O16" s="793" t="s">
        <v>15</v>
      </c>
      <c r="P16" s="793"/>
      <c r="Q16" s="800"/>
      <c r="R16" s="800"/>
      <c r="S16" s="796"/>
      <c r="T16" s="796"/>
      <c r="U16" s="796"/>
    </row>
    <row r="17" spans="1:21" ht="22.5" customHeight="1" x14ac:dyDescent="0.25">
      <c r="A17" s="2"/>
      <c r="B17" s="234">
        <v>4</v>
      </c>
      <c r="C17" s="234"/>
      <c r="D17" s="252" t="s">
        <v>15</v>
      </c>
      <c r="E17" s="253" t="s">
        <v>15</v>
      </c>
      <c r="F17" s="796"/>
      <c r="G17" s="796"/>
      <c r="H17" s="2"/>
      <c r="I17" s="609">
        <v>4</v>
      </c>
      <c r="J17" s="609"/>
      <c r="K17" s="609"/>
      <c r="L17" s="609"/>
      <c r="M17" s="797" t="s">
        <v>15</v>
      </c>
      <c r="N17" s="797"/>
      <c r="O17" s="793" t="s">
        <v>15</v>
      </c>
      <c r="P17" s="793"/>
      <c r="Q17" s="800"/>
      <c r="R17" s="800"/>
      <c r="S17" s="796"/>
      <c r="T17" s="796"/>
      <c r="U17" s="796"/>
    </row>
    <row r="18" spans="1:21" ht="22.5" customHeight="1" x14ac:dyDescent="0.25">
      <c r="A18" s="2"/>
      <c r="B18" s="234">
        <v>5</v>
      </c>
      <c r="C18" s="234"/>
      <c r="D18" s="252" t="s">
        <v>15</v>
      </c>
      <c r="E18" s="253" t="s">
        <v>15</v>
      </c>
      <c r="F18" s="796"/>
      <c r="G18" s="796"/>
      <c r="H18" s="2"/>
      <c r="I18" s="609">
        <v>5</v>
      </c>
      <c r="J18" s="609"/>
      <c r="K18" s="609"/>
      <c r="L18" s="609"/>
      <c r="M18" s="797" t="s">
        <v>15</v>
      </c>
      <c r="N18" s="797"/>
      <c r="O18" s="793" t="s">
        <v>15</v>
      </c>
      <c r="P18" s="793"/>
      <c r="Q18" s="800"/>
      <c r="R18" s="800"/>
      <c r="S18" s="796"/>
      <c r="T18" s="796"/>
      <c r="U18" s="796"/>
    </row>
    <row r="19" spans="1:21" ht="22.5" customHeight="1" x14ac:dyDescent="0.25">
      <c r="A19" s="2"/>
      <c r="B19" s="234">
        <v>6</v>
      </c>
      <c r="C19" s="234"/>
      <c r="D19" s="252" t="s">
        <v>15</v>
      </c>
      <c r="E19" s="253" t="s">
        <v>15</v>
      </c>
      <c r="F19" s="796"/>
      <c r="G19" s="796"/>
      <c r="H19" s="2"/>
      <c r="I19" s="609">
        <v>6</v>
      </c>
      <c r="J19" s="609"/>
      <c r="K19" s="609"/>
      <c r="L19" s="609"/>
      <c r="M19" s="797" t="s">
        <v>15</v>
      </c>
      <c r="N19" s="797"/>
      <c r="O19" s="793" t="s">
        <v>15</v>
      </c>
      <c r="P19" s="793"/>
      <c r="Q19" s="800"/>
      <c r="R19" s="800"/>
      <c r="S19" s="796"/>
      <c r="T19" s="796"/>
      <c r="U19" s="796"/>
    </row>
    <row r="20" spans="1:21" ht="22.5" customHeight="1" x14ac:dyDescent="0.25">
      <c r="A20" s="2"/>
      <c r="B20" s="234">
        <v>7</v>
      </c>
      <c r="C20" s="234"/>
      <c r="D20" s="252" t="s">
        <v>15</v>
      </c>
      <c r="E20" s="253" t="s">
        <v>15</v>
      </c>
      <c r="F20" s="796"/>
      <c r="G20" s="796"/>
      <c r="H20" s="2"/>
      <c r="I20" s="609">
        <v>7</v>
      </c>
      <c r="J20" s="609"/>
      <c r="K20" s="609"/>
      <c r="L20" s="609"/>
      <c r="M20" s="797" t="s">
        <v>15</v>
      </c>
      <c r="N20" s="797"/>
      <c r="O20" s="793" t="s">
        <v>15</v>
      </c>
      <c r="P20" s="793"/>
      <c r="Q20" s="800"/>
      <c r="R20" s="800"/>
      <c r="S20" s="796"/>
      <c r="T20" s="796"/>
      <c r="U20" s="796"/>
    </row>
    <row r="21" spans="1:21" ht="22.5" customHeight="1" x14ac:dyDescent="0.25">
      <c r="A21" s="2"/>
      <c r="B21" s="234">
        <v>8</v>
      </c>
      <c r="C21" s="234"/>
      <c r="D21" s="252" t="s">
        <v>15</v>
      </c>
      <c r="E21" s="253" t="s">
        <v>15</v>
      </c>
      <c r="F21" s="796"/>
      <c r="G21" s="796"/>
      <c r="H21" s="2"/>
      <c r="I21" s="609">
        <v>8</v>
      </c>
      <c r="J21" s="609"/>
      <c r="K21" s="609"/>
      <c r="L21" s="609"/>
      <c r="M21" s="797" t="s">
        <v>15</v>
      </c>
      <c r="N21" s="797"/>
      <c r="O21" s="793" t="s">
        <v>15</v>
      </c>
      <c r="P21" s="793"/>
      <c r="Q21" s="800"/>
      <c r="R21" s="800"/>
      <c r="S21" s="796"/>
      <c r="T21" s="796"/>
      <c r="U21" s="796"/>
    </row>
    <row r="22" spans="1:21" ht="22.5" customHeight="1" x14ac:dyDescent="0.25">
      <c r="A22" s="2"/>
      <c r="B22" s="234">
        <v>9</v>
      </c>
      <c r="C22" s="234"/>
      <c r="D22" s="252" t="s">
        <v>15</v>
      </c>
      <c r="E22" s="253" t="s">
        <v>15</v>
      </c>
      <c r="F22" s="796"/>
      <c r="G22" s="796"/>
      <c r="H22" s="2"/>
      <c r="I22" s="609">
        <v>9</v>
      </c>
      <c r="J22" s="609"/>
      <c r="K22" s="609"/>
      <c r="L22" s="609"/>
      <c r="M22" s="797" t="s">
        <v>15</v>
      </c>
      <c r="N22" s="797"/>
      <c r="O22" s="793" t="s">
        <v>15</v>
      </c>
      <c r="P22" s="793"/>
      <c r="Q22" s="800"/>
      <c r="R22" s="800"/>
      <c r="S22" s="796"/>
      <c r="T22" s="796"/>
      <c r="U22" s="796"/>
    </row>
    <row r="23" spans="1:21" ht="22.5" customHeight="1" x14ac:dyDescent="0.25">
      <c r="A23" s="2"/>
      <c r="B23" s="234">
        <v>10</v>
      </c>
      <c r="C23" s="234"/>
      <c r="D23" s="252" t="s">
        <v>15</v>
      </c>
      <c r="E23" s="253" t="s">
        <v>15</v>
      </c>
      <c r="F23" s="796"/>
      <c r="G23" s="796"/>
      <c r="H23" s="2"/>
      <c r="I23" s="609">
        <v>10</v>
      </c>
      <c r="J23" s="609"/>
      <c r="K23" s="609"/>
      <c r="L23" s="609"/>
      <c r="M23" s="797" t="s">
        <v>15</v>
      </c>
      <c r="N23" s="797"/>
      <c r="O23" s="793" t="s">
        <v>15</v>
      </c>
      <c r="P23" s="793"/>
      <c r="Q23" s="800"/>
      <c r="R23" s="800"/>
      <c r="S23" s="796"/>
      <c r="T23" s="796"/>
      <c r="U23" s="796"/>
    </row>
    <row r="24" spans="1:21" ht="22.5" customHeight="1" x14ac:dyDescent="0.25">
      <c r="A24" s="2"/>
      <c r="B24" s="234">
        <v>11</v>
      </c>
      <c r="C24" s="234"/>
      <c r="D24" s="252" t="s">
        <v>15</v>
      </c>
      <c r="E24" s="253" t="s">
        <v>15</v>
      </c>
      <c r="F24" s="796"/>
      <c r="G24" s="796"/>
      <c r="H24" s="2"/>
      <c r="I24" s="609">
        <v>11</v>
      </c>
      <c r="J24" s="609"/>
      <c r="K24" s="609"/>
      <c r="L24" s="609"/>
      <c r="M24" s="797" t="s">
        <v>15</v>
      </c>
      <c r="N24" s="797"/>
      <c r="O24" s="793" t="s">
        <v>15</v>
      </c>
      <c r="P24" s="793"/>
      <c r="Q24" s="800"/>
      <c r="R24" s="800"/>
      <c r="S24" s="796"/>
      <c r="T24" s="796"/>
      <c r="U24" s="796"/>
    </row>
    <row r="25" spans="1:21" ht="22.5" customHeight="1" x14ac:dyDescent="0.25">
      <c r="A25" s="2"/>
      <c r="B25" s="234">
        <v>12</v>
      </c>
      <c r="C25" s="234"/>
      <c r="D25" s="252" t="s">
        <v>15</v>
      </c>
      <c r="E25" s="253" t="s">
        <v>15</v>
      </c>
      <c r="F25" s="796"/>
      <c r="G25" s="796"/>
      <c r="H25" s="2"/>
      <c r="I25" s="609">
        <v>12</v>
      </c>
      <c r="J25" s="609"/>
      <c r="K25" s="609"/>
      <c r="L25" s="609"/>
      <c r="M25" s="797" t="s">
        <v>15</v>
      </c>
      <c r="N25" s="797"/>
      <c r="O25" s="793" t="s">
        <v>15</v>
      </c>
      <c r="P25" s="793"/>
      <c r="Q25" s="800"/>
      <c r="R25" s="800"/>
      <c r="S25" s="796"/>
      <c r="T25" s="796"/>
      <c r="U25" s="796"/>
    </row>
    <row r="26" spans="1:21" ht="22.5" customHeight="1" x14ac:dyDescent="0.25">
      <c r="A26" s="2"/>
      <c r="B26" s="234">
        <v>13</v>
      </c>
      <c r="C26" s="234"/>
      <c r="D26" s="252" t="s">
        <v>15</v>
      </c>
      <c r="E26" s="253" t="s">
        <v>15</v>
      </c>
      <c r="F26" s="796"/>
      <c r="G26" s="796"/>
      <c r="H26" s="2"/>
      <c r="I26" s="609">
        <v>13</v>
      </c>
      <c r="J26" s="609"/>
      <c r="K26" s="609"/>
      <c r="L26" s="609"/>
      <c r="M26" s="797" t="s">
        <v>15</v>
      </c>
      <c r="N26" s="797"/>
      <c r="O26" s="793" t="s">
        <v>15</v>
      </c>
      <c r="P26" s="793"/>
      <c r="Q26" s="800"/>
      <c r="R26" s="800"/>
      <c r="S26" s="796"/>
      <c r="T26" s="796"/>
      <c r="U26" s="796"/>
    </row>
    <row r="27" spans="1:21" ht="22.5" customHeight="1" x14ac:dyDescent="0.25">
      <c r="A27" s="2"/>
      <c r="B27" s="234">
        <v>14</v>
      </c>
      <c r="C27" s="234"/>
      <c r="D27" s="252" t="s">
        <v>15</v>
      </c>
      <c r="E27" s="253" t="s">
        <v>15</v>
      </c>
      <c r="F27" s="796"/>
      <c r="G27" s="796"/>
      <c r="H27" s="2"/>
      <c r="I27" s="609">
        <v>14</v>
      </c>
      <c r="J27" s="609"/>
      <c r="K27" s="609"/>
      <c r="L27" s="609"/>
      <c r="M27" s="797" t="s">
        <v>15</v>
      </c>
      <c r="N27" s="797"/>
      <c r="O27" s="793" t="s">
        <v>15</v>
      </c>
      <c r="P27" s="793"/>
      <c r="Q27" s="800"/>
      <c r="R27" s="800"/>
      <c r="S27" s="796"/>
      <c r="T27" s="796"/>
      <c r="U27" s="796"/>
    </row>
    <row r="28" spans="1:21" ht="22.5" customHeight="1" x14ac:dyDescent="0.25">
      <c r="A28" s="2"/>
      <c r="B28" s="234">
        <v>15</v>
      </c>
      <c r="C28" s="234"/>
      <c r="D28" s="252" t="s">
        <v>15</v>
      </c>
      <c r="E28" s="253" t="s">
        <v>15</v>
      </c>
      <c r="F28" s="796"/>
      <c r="G28" s="796"/>
      <c r="H28" s="2"/>
      <c r="I28" s="609">
        <v>15</v>
      </c>
      <c r="J28" s="609"/>
      <c r="K28" s="609"/>
      <c r="L28" s="609"/>
      <c r="M28" s="797" t="s">
        <v>15</v>
      </c>
      <c r="N28" s="797"/>
      <c r="O28" s="793" t="s">
        <v>15</v>
      </c>
      <c r="P28" s="793"/>
      <c r="Q28" s="800"/>
      <c r="R28" s="800"/>
      <c r="S28" s="796"/>
      <c r="T28" s="796"/>
      <c r="U28" s="796"/>
    </row>
    <row r="29" spans="1:21" ht="22.5" customHeight="1" x14ac:dyDescent="0.25">
      <c r="A29" s="2"/>
      <c r="B29" s="234">
        <v>16</v>
      </c>
      <c r="C29" s="234"/>
      <c r="D29" s="252" t="s">
        <v>15</v>
      </c>
      <c r="E29" s="253" t="s">
        <v>15</v>
      </c>
      <c r="F29" s="796"/>
      <c r="G29" s="796"/>
      <c r="H29" s="2"/>
      <c r="I29" s="609">
        <v>16</v>
      </c>
      <c r="J29" s="609"/>
      <c r="K29" s="609"/>
      <c r="L29" s="609"/>
      <c r="M29" s="797" t="s">
        <v>15</v>
      </c>
      <c r="N29" s="797"/>
      <c r="O29" s="793" t="s">
        <v>15</v>
      </c>
      <c r="P29" s="793"/>
      <c r="Q29" s="800"/>
      <c r="R29" s="800"/>
      <c r="S29" s="796"/>
      <c r="T29" s="796"/>
      <c r="U29" s="796"/>
    </row>
    <row r="30" spans="1:21" ht="22.5" customHeight="1" x14ac:dyDescent="0.25">
      <c r="A30" s="2"/>
      <c r="B30" s="234">
        <v>17</v>
      </c>
      <c r="C30" s="234"/>
      <c r="D30" s="252" t="s">
        <v>15</v>
      </c>
      <c r="E30" s="253" t="s">
        <v>15</v>
      </c>
      <c r="F30" s="796"/>
      <c r="G30" s="796"/>
      <c r="H30" s="2"/>
      <c r="I30" s="609">
        <v>17</v>
      </c>
      <c r="J30" s="609"/>
      <c r="K30" s="609"/>
      <c r="L30" s="609"/>
      <c r="M30" s="797" t="s">
        <v>15</v>
      </c>
      <c r="N30" s="797"/>
      <c r="O30" s="793" t="s">
        <v>15</v>
      </c>
      <c r="P30" s="793"/>
      <c r="Q30" s="800"/>
      <c r="R30" s="800"/>
      <c r="S30" s="796"/>
      <c r="T30" s="796"/>
      <c r="U30" s="796"/>
    </row>
    <row r="31" spans="1:21" ht="22.5" customHeight="1" x14ac:dyDescent="0.25">
      <c r="A31" s="2"/>
      <c r="B31" s="234">
        <v>18</v>
      </c>
      <c r="C31" s="234"/>
      <c r="D31" s="252" t="s">
        <v>15</v>
      </c>
      <c r="E31" s="253" t="s">
        <v>15</v>
      </c>
      <c r="F31" s="796"/>
      <c r="G31" s="796"/>
      <c r="H31" s="2"/>
      <c r="I31" s="609">
        <v>18</v>
      </c>
      <c r="J31" s="609"/>
      <c r="K31" s="609"/>
      <c r="L31" s="609"/>
      <c r="M31" s="797" t="s">
        <v>15</v>
      </c>
      <c r="N31" s="797"/>
      <c r="O31" s="793" t="s">
        <v>15</v>
      </c>
      <c r="P31" s="793"/>
      <c r="Q31" s="800"/>
      <c r="R31" s="800"/>
      <c r="S31" s="796"/>
      <c r="T31" s="796"/>
      <c r="U31" s="796"/>
    </row>
    <row r="32" spans="1:21" ht="22.5" customHeight="1" x14ac:dyDescent="0.25">
      <c r="A32" s="2"/>
      <c r="B32" s="234">
        <v>19</v>
      </c>
      <c r="C32" s="234"/>
      <c r="D32" s="252" t="s">
        <v>15</v>
      </c>
      <c r="E32" s="253" t="s">
        <v>15</v>
      </c>
      <c r="F32" s="796"/>
      <c r="G32" s="796"/>
      <c r="H32" s="2"/>
      <c r="I32" s="609">
        <v>19</v>
      </c>
      <c r="J32" s="609"/>
      <c r="K32" s="609"/>
      <c r="L32" s="609"/>
      <c r="M32" s="797" t="s">
        <v>15</v>
      </c>
      <c r="N32" s="797"/>
      <c r="O32" s="793" t="s">
        <v>15</v>
      </c>
      <c r="P32" s="793"/>
      <c r="Q32" s="800"/>
      <c r="R32" s="800"/>
      <c r="S32" s="796"/>
      <c r="T32" s="796"/>
      <c r="U32" s="796"/>
    </row>
    <row r="33" spans="1:21" ht="22.5" customHeight="1" x14ac:dyDescent="0.25">
      <c r="A33" s="2"/>
      <c r="B33" s="234">
        <v>20</v>
      </c>
      <c r="C33" s="234"/>
      <c r="D33" s="252" t="s">
        <v>15</v>
      </c>
      <c r="E33" s="253" t="s">
        <v>15</v>
      </c>
      <c r="F33" s="796"/>
      <c r="G33" s="796"/>
      <c r="H33" s="2"/>
      <c r="I33" s="609">
        <v>20</v>
      </c>
      <c r="J33" s="609"/>
      <c r="K33" s="609"/>
      <c r="L33" s="609"/>
      <c r="M33" s="797" t="s">
        <v>15</v>
      </c>
      <c r="N33" s="797"/>
      <c r="O33" s="793" t="s">
        <v>15</v>
      </c>
      <c r="P33" s="793"/>
      <c r="Q33" s="800"/>
      <c r="R33" s="800"/>
      <c r="S33" s="796"/>
      <c r="T33" s="796"/>
      <c r="U33" s="796"/>
    </row>
    <row r="34" spans="1:21" ht="22.5" customHeight="1" x14ac:dyDescent="0.25">
      <c r="A34" s="2"/>
      <c r="B34" s="234">
        <v>21</v>
      </c>
      <c r="C34" s="234"/>
      <c r="D34" s="252" t="s">
        <v>15</v>
      </c>
      <c r="E34" s="253" t="s">
        <v>15</v>
      </c>
      <c r="F34" s="796"/>
      <c r="G34" s="796"/>
      <c r="H34" s="2"/>
      <c r="I34" s="609">
        <v>21</v>
      </c>
      <c r="J34" s="609"/>
      <c r="K34" s="609"/>
      <c r="L34" s="609"/>
      <c r="M34" s="797" t="s">
        <v>15</v>
      </c>
      <c r="N34" s="797"/>
      <c r="O34" s="793" t="s">
        <v>15</v>
      </c>
      <c r="P34" s="793"/>
      <c r="Q34" s="800"/>
      <c r="R34" s="800"/>
      <c r="S34" s="796"/>
      <c r="T34" s="796"/>
      <c r="U34" s="796"/>
    </row>
    <row r="35" spans="1:21" ht="22.5" customHeight="1" x14ac:dyDescent="0.25">
      <c r="A35" s="2"/>
      <c r="B35" s="234">
        <v>22</v>
      </c>
      <c r="C35" s="234"/>
      <c r="D35" s="252" t="s">
        <v>15</v>
      </c>
      <c r="E35" s="253" t="s">
        <v>15</v>
      </c>
      <c r="F35" s="796"/>
      <c r="G35" s="796"/>
      <c r="H35" s="2"/>
      <c r="I35" s="609">
        <v>22</v>
      </c>
      <c r="J35" s="609"/>
      <c r="K35" s="609"/>
      <c r="L35" s="609"/>
      <c r="M35" s="797" t="s">
        <v>15</v>
      </c>
      <c r="N35" s="797"/>
      <c r="O35" s="793" t="s">
        <v>15</v>
      </c>
      <c r="P35" s="793"/>
      <c r="Q35" s="800"/>
      <c r="R35" s="800"/>
      <c r="S35" s="796"/>
      <c r="T35" s="796"/>
      <c r="U35" s="796"/>
    </row>
    <row r="36" spans="1:21" ht="22.5" customHeight="1" x14ac:dyDescent="0.25">
      <c r="A36" s="2"/>
      <c r="B36" s="234">
        <v>23</v>
      </c>
      <c r="C36" s="234"/>
      <c r="D36" s="252" t="s">
        <v>15</v>
      </c>
      <c r="E36" s="253" t="s">
        <v>15</v>
      </c>
      <c r="F36" s="796"/>
      <c r="G36" s="796"/>
      <c r="H36" s="2"/>
      <c r="I36" s="609">
        <v>23</v>
      </c>
      <c r="J36" s="609"/>
      <c r="K36" s="609"/>
      <c r="L36" s="609"/>
      <c r="M36" s="797" t="s">
        <v>15</v>
      </c>
      <c r="N36" s="797"/>
      <c r="O36" s="793" t="s">
        <v>15</v>
      </c>
      <c r="P36" s="793"/>
      <c r="Q36" s="800"/>
      <c r="R36" s="800"/>
      <c r="S36" s="796"/>
      <c r="T36" s="796"/>
      <c r="U36" s="796"/>
    </row>
    <row r="37" spans="1:21" ht="22.5" customHeight="1" x14ac:dyDescent="0.25">
      <c r="A37" s="2"/>
      <c r="B37" s="234">
        <v>24</v>
      </c>
      <c r="C37" s="234"/>
      <c r="D37" s="252" t="s">
        <v>15</v>
      </c>
      <c r="E37" s="253" t="s">
        <v>15</v>
      </c>
      <c r="F37" s="796"/>
      <c r="G37" s="796"/>
      <c r="H37" s="2"/>
      <c r="I37" s="609">
        <v>24</v>
      </c>
      <c r="J37" s="609"/>
      <c r="K37" s="609"/>
      <c r="L37" s="609"/>
      <c r="M37" s="797" t="s">
        <v>15</v>
      </c>
      <c r="N37" s="797"/>
      <c r="O37" s="793" t="s">
        <v>15</v>
      </c>
      <c r="P37" s="793"/>
      <c r="Q37" s="800"/>
      <c r="R37" s="800"/>
      <c r="S37" s="796"/>
      <c r="T37" s="796"/>
      <c r="U37" s="796"/>
    </row>
    <row r="38" spans="1:21" ht="22.5" customHeight="1" x14ac:dyDescent="0.25">
      <c r="A38" s="2"/>
      <c r="B38" s="234">
        <v>25</v>
      </c>
      <c r="C38" s="234"/>
      <c r="D38" s="252" t="s">
        <v>15</v>
      </c>
      <c r="E38" s="253" t="s">
        <v>15</v>
      </c>
      <c r="F38" s="796"/>
      <c r="G38" s="796"/>
      <c r="H38" s="2"/>
      <c r="I38" s="609">
        <v>25</v>
      </c>
      <c r="J38" s="609"/>
      <c r="K38" s="609"/>
      <c r="L38" s="609"/>
      <c r="M38" s="797" t="s">
        <v>15</v>
      </c>
      <c r="N38" s="797"/>
      <c r="O38" s="793" t="s">
        <v>15</v>
      </c>
      <c r="P38" s="793"/>
      <c r="Q38" s="800"/>
      <c r="R38" s="800"/>
      <c r="S38" s="796"/>
      <c r="T38" s="796"/>
      <c r="U38" s="796"/>
    </row>
    <row r="39" spans="1:21" ht="22.5" customHeight="1" x14ac:dyDescent="0.25">
      <c r="A39" s="2"/>
      <c r="B39" s="234">
        <v>26</v>
      </c>
      <c r="C39" s="234"/>
      <c r="D39" s="252" t="s">
        <v>15</v>
      </c>
      <c r="E39" s="253" t="s">
        <v>15</v>
      </c>
      <c r="F39" s="796"/>
      <c r="G39" s="796"/>
      <c r="H39" s="2"/>
      <c r="I39" s="609">
        <v>26</v>
      </c>
      <c r="J39" s="609"/>
      <c r="K39" s="609"/>
      <c r="L39" s="609"/>
      <c r="M39" s="797" t="s">
        <v>15</v>
      </c>
      <c r="N39" s="797"/>
      <c r="O39" s="793" t="s">
        <v>15</v>
      </c>
      <c r="P39" s="793"/>
      <c r="Q39" s="800"/>
      <c r="R39" s="800"/>
      <c r="S39" s="796"/>
      <c r="T39" s="796"/>
      <c r="U39" s="796"/>
    </row>
    <row r="40" spans="1:21" ht="22.5" customHeight="1" x14ac:dyDescent="0.25">
      <c r="A40" s="2"/>
      <c r="B40" s="234">
        <v>27</v>
      </c>
      <c r="C40" s="234"/>
      <c r="D40" s="252" t="s">
        <v>15</v>
      </c>
      <c r="E40" s="253" t="s">
        <v>15</v>
      </c>
      <c r="F40" s="796"/>
      <c r="G40" s="796"/>
      <c r="H40" s="2"/>
      <c r="I40" s="609">
        <v>27</v>
      </c>
      <c r="J40" s="609"/>
      <c r="K40" s="609"/>
      <c r="L40" s="609"/>
      <c r="M40" s="797" t="s">
        <v>15</v>
      </c>
      <c r="N40" s="797"/>
      <c r="O40" s="793" t="s">
        <v>15</v>
      </c>
      <c r="P40" s="793"/>
      <c r="Q40" s="800"/>
      <c r="R40" s="800"/>
      <c r="S40" s="796"/>
      <c r="T40" s="796"/>
      <c r="U40" s="796"/>
    </row>
    <row r="41" spans="1:21" ht="22.5" customHeight="1" x14ac:dyDescent="0.25">
      <c r="A41" s="2"/>
      <c r="B41" s="234">
        <v>28</v>
      </c>
      <c r="C41" s="234"/>
      <c r="D41" s="252" t="s">
        <v>15</v>
      </c>
      <c r="E41" s="253" t="s">
        <v>15</v>
      </c>
      <c r="F41" s="796"/>
      <c r="G41" s="796"/>
      <c r="H41" s="2"/>
      <c r="I41" s="609">
        <v>28</v>
      </c>
      <c r="J41" s="609"/>
      <c r="K41" s="609"/>
      <c r="L41" s="609"/>
      <c r="M41" s="797" t="s">
        <v>15</v>
      </c>
      <c r="N41" s="797"/>
      <c r="O41" s="793" t="s">
        <v>15</v>
      </c>
      <c r="P41" s="793"/>
      <c r="Q41" s="800"/>
      <c r="R41" s="800"/>
      <c r="S41" s="796"/>
      <c r="T41" s="796"/>
      <c r="U41" s="796"/>
    </row>
    <row r="42" spans="1:21" ht="22.5" customHeight="1" x14ac:dyDescent="0.25">
      <c r="A42" s="2"/>
      <c r="B42" s="234">
        <v>29</v>
      </c>
      <c r="C42" s="234"/>
      <c r="D42" s="252" t="s">
        <v>15</v>
      </c>
      <c r="E42" s="253" t="s">
        <v>15</v>
      </c>
      <c r="F42" s="796"/>
      <c r="G42" s="796"/>
      <c r="H42" s="2"/>
      <c r="I42" s="609">
        <v>29</v>
      </c>
      <c r="J42" s="609"/>
      <c r="K42" s="609"/>
      <c r="L42" s="609"/>
      <c r="M42" s="797" t="s">
        <v>15</v>
      </c>
      <c r="N42" s="797"/>
      <c r="O42" s="793" t="s">
        <v>15</v>
      </c>
      <c r="P42" s="793"/>
      <c r="Q42" s="800"/>
      <c r="R42" s="800"/>
      <c r="S42" s="796"/>
      <c r="T42" s="796"/>
      <c r="U42" s="796"/>
    </row>
    <row r="43" spans="1:21" ht="22.5" customHeight="1" x14ac:dyDescent="0.25">
      <c r="A43" s="2"/>
      <c r="B43" s="234">
        <v>30</v>
      </c>
      <c r="C43" s="234"/>
      <c r="D43" s="252" t="s">
        <v>15</v>
      </c>
      <c r="E43" s="253" t="s">
        <v>15</v>
      </c>
      <c r="F43" s="796"/>
      <c r="G43" s="796"/>
      <c r="H43" s="2"/>
      <c r="I43" s="609">
        <v>30</v>
      </c>
      <c r="J43" s="609"/>
      <c r="K43" s="609"/>
      <c r="L43" s="609"/>
      <c r="M43" s="797" t="s">
        <v>15</v>
      </c>
      <c r="N43" s="797"/>
      <c r="O43" s="793" t="s">
        <v>15</v>
      </c>
      <c r="P43" s="793"/>
      <c r="Q43" s="800"/>
      <c r="R43" s="800"/>
      <c r="S43" s="796"/>
      <c r="T43" s="796"/>
      <c r="U43" s="796"/>
    </row>
    <row r="44" spans="1:21" ht="22.5" customHeight="1" x14ac:dyDescent="0.25">
      <c r="A44" s="2"/>
      <c r="B44" s="234">
        <v>31</v>
      </c>
      <c r="C44" s="234"/>
      <c r="D44" s="252" t="s">
        <v>15</v>
      </c>
      <c r="E44" s="253" t="s">
        <v>15</v>
      </c>
      <c r="F44" s="796"/>
      <c r="G44" s="796"/>
      <c r="H44" s="2"/>
      <c r="I44" s="609">
        <v>31</v>
      </c>
      <c r="J44" s="609"/>
      <c r="K44" s="609"/>
      <c r="L44" s="609"/>
      <c r="M44" s="797" t="s">
        <v>15</v>
      </c>
      <c r="N44" s="797"/>
      <c r="O44" s="793" t="s">
        <v>15</v>
      </c>
      <c r="P44" s="793"/>
      <c r="Q44" s="800"/>
      <c r="R44" s="800"/>
      <c r="S44" s="796"/>
      <c r="T44" s="796"/>
      <c r="U44" s="796"/>
    </row>
    <row r="45" spans="1:21" ht="22.5" customHeight="1" x14ac:dyDescent="0.25">
      <c r="A45" s="2"/>
      <c r="B45" s="234">
        <v>32</v>
      </c>
      <c r="C45" s="234"/>
      <c r="D45" s="252" t="s">
        <v>15</v>
      </c>
      <c r="E45" s="253" t="s">
        <v>15</v>
      </c>
      <c r="F45" s="796"/>
      <c r="G45" s="796"/>
      <c r="H45" s="2"/>
      <c r="I45" s="609">
        <v>32</v>
      </c>
      <c r="J45" s="609"/>
      <c r="K45" s="609"/>
      <c r="L45" s="609"/>
      <c r="M45" s="797" t="s">
        <v>15</v>
      </c>
      <c r="N45" s="797"/>
      <c r="O45" s="793" t="s">
        <v>15</v>
      </c>
      <c r="P45" s="793"/>
      <c r="Q45" s="800"/>
      <c r="R45" s="800"/>
      <c r="S45" s="796"/>
      <c r="T45" s="796"/>
      <c r="U45" s="796"/>
    </row>
    <row r="46" spans="1:21" ht="22.5" customHeight="1" x14ac:dyDescent="0.25">
      <c r="A46" s="2"/>
      <c r="B46" s="234">
        <v>33</v>
      </c>
      <c r="C46" s="234"/>
      <c r="D46" s="252" t="s">
        <v>15</v>
      </c>
      <c r="E46" s="253" t="s">
        <v>15</v>
      </c>
      <c r="F46" s="796"/>
      <c r="G46" s="796"/>
      <c r="H46" s="2"/>
      <c r="I46" s="609">
        <v>33</v>
      </c>
      <c r="J46" s="609"/>
      <c r="K46" s="609"/>
      <c r="L46" s="609"/>
      <c r="M46" s="797" t="s">
        <v>15</v>
      </c>
      <c r="N46" s="797"/>
      <c r="O46" s="793" t="s">
        <v>15</v>
      </c>
      <c r="P46" s="793"/>
      <c r="Q46" s="800"/>
      <c r="R46" s="800"/>
      <c r="S46" s="796"/>
      <c r="T46" s="796"/>
      <c r="U46" s="796"/>
    </row>
    <row r="47" spans="1:21" ht="22.5" customHeight="1" x14ac:dyDescent="0.25">
      <c r="A47" s="2"/>
      <c r="B47" s="234">
        <v>34</v>
      </c>
      <c r="C47" s="234"/>
      <c r="D47" s="252" t="s">
        <v>15</v>
      </c>
      <c r="E47" s="253" t="s">
        <v>15</v>
      </c>
      <c r="F47" s="796"/>
      <c r="G47" s="796"/>
      <c r="H47" s="2"/>
      <c r="I47" s="609">
        <v>34</v>
      </c>
      <c r="J47" s="609"/>
      <c r="K47" s="609"/>
      <c r="L47" s="609"/>
      <c r="M47" s="797" t="s">
        <v>15</v>
      </c>
      <c r="N47" s="797"/>
      <c r="O47" s="793" t="s">
        <v>15</v>
      </c>
      <c r="P47" s="793"/>
      <c r="Q47" s="800"/>
      <c r="R47" s="800"/>
      <c r="S47" s="796"/>
      <c r="T47" s="796"/>
      <c r="U47" s="796"/>
    </row>
    <row r="48" spans="1:21" ht="22.5" customHeight="1" x14ac:dyDescent="0.25">
      <c r="A48" s="2"/>
      <c r="B48" s="234">
        <v>35</v>
      </c>
      <c r="C48" s="234"/>
      <c r="D48" s="252" t="s">
        <v>15</v>
      </c>
      <c r="E48" s="253" t="s">
        <v>15</v>
      </c>
      <c r="F48" s="796"/>
      <c r="G48" s="796"/>
      <c r="H48" s="2"/>
      <c r="I48" s="609">
        <v>35</v>
      </c>
      <c r="J48" s="609"/>
      <c r="K48" s="609"/>
      <c r="L48" s="609"/>
      <c r="M48" s="797" t="s">
        <v>15</v>
      </c>
      <c r="N48" s="797"/>
      <c r="O48" s="793" t="s">
        <v>15</v>
      </c>
      <c r="P48" s="793"/>
      <c r="Q48" s="800"/>
      <c r="R48" s="800"/>
      <c r="S48" s="796"/>
      <c r="T48" s="796"/>
      <c r="U48" s="796"/>
    </row>
    <row r="49" spans="1:37" ht="22.5" customHeight="1" x14ac:dyDescent="0.25">
      <c r="A49" s="2"/>
      <c r="B49" s="234">
        <v>36</v>
      </c>
      <c r="C49" s="234"/>
      <c r="D49" s="252" t="s">
        <v>15</v>
      </c>
      <c r="E49" s="253" t="s">
        <v>15</v>
      </c>
      <c r="F49" s="796"/>
      <c r="G49" s="796"/>
      <c r="H49" s="2"/>
      <c r="I49" s="609">
        <v>36</v>
      </c>
      <c r="J49" s="609"/>
      <c r="K49" s="609"/>
      <c r="L49" s="609"/>
      <c r="M49" s="797" t="s">
        <v>15</v>
      </c>
      <c r="N49" s="797"/>
      <c r="O49" s="793" t="s">
        <v>15</v>
      </c>
      <c r="P49" s="793"/>
      <c r="Q49" s="800"/>
      <c r="R49" s="800"/>
      <c r="S49" s="796"/>
      <c r="T49" s="796"/>
      <c r="U49" s="796"/>
    </row>
    <row r="50" spans="1:37" ht="22.5" customHeight="1" x14ac:dyDescent="0.25">
      <c r="A50" s="2"/>
      <c r="B50" s="234">
        <v>37</v>
      </c>
      <c r="C50" s="234"/>
      <c r="D50" s="254" t="s">
        <v>15</v>
      </c>
      <c r="E50" s="253" t="s">
        <v>15</v>
      </c>
      <c r="F50" s="796"/>
      <c r="G50" s="796"/>
      <c r="H50" s="2"/>
      <c r="I50" s="609">
        <v>37</v>
      </c>
      <c r="J50" s="609"/>
      <c r="K50" s="609"/>
      <c r="L50" s="609"/>
      <c r="M50" s="797" t="s">
        <v>15</v>
      </c>
      <c r="N50" s="797"/>
      <c r="O50" s="793" t="s">
        <v>15</v>
      </c>
      <c r="P50" s="793"/>
      <c r="Q50" s="800"/>
      <c r="R50" s="800"/>
      <c r="S50" s="796"/>
      <c r="T50" s="796"/>
      <c r="U50" s="796"/>
    </row>
    <row r="51" spans="1:37" ht="22.5" customHeight="1" x14ac:dyDescent="0.25">
      <c r="A51" s="2"/>
      <c r="B51" s="234">
        <v>38</v>
      </c>
      <c r="C51" s="234"/>
      <c r="D51" s="254" t="s">
        <v>15</v>
      </c>
      <c r="E51" s="253" t="s">
        <v>15</v>
      </c>
      <c r="F51" s="796"/>
      <c r="G51" s="796"/>
      <c r="H51" s="2"/>
      <c r="I51" s="609">
        <v>38</v>
      </c>
      <c r="J51" s="609"/>
      <c r="K51" s="609"/>
      <c r="L51" s="609"/>
      <c r="M51" s="797" t="s">
        <v>15</v>
      </c>
      <c r="N51" s="797"/>
      <c r="O51" s="793" t="s">
        <v>15</v>
      </c>
      <c r="P51" s="793"/>
      <c r="Q51" s="800"/>
      <c r="R51" s="800"/>
      <c r="S51" s="796"/>
      <c r="T51" s="796"/>
      <c r="U51" s="796"/>
    </row>
    <row r="52" spans="1:37" ht="22.5" customHeight="1" x14ac:dyDescent="0.25">
      <c r="A52" s="2"/>
      <c r="B52" s="234">
        <v>39</v>
      </c>
      <c r="C52" s="234"/>
      <c r="D52" s="254" t="s">
        <v>15</v>
      </c>
      <c r="E52" s="253" t="s">
        <v>15</v>
      </c>
      <c r="F52" s="796"/>
      <c r="G52" s="796"/>
      <c r="H52" s="2"/>
      <c r="I52" s="609">
        <v>39</v>
      </c>
      <c r="J52" s="609"/>
      <c r="K52" s="609"/>
      <c r="L52" s="609"/>
      <c r="M52" s="797" t="s">
        <v>15</v>
      </c>
      <c r="N52" s="797"/>
      <c r="O52" s="793" t="s">
        <v>15</v>
      </c>
      <c r="P52" s="793"/>
      <c r="Q52" s="800"/>
      <c r="R52" s="800"/>
      <c r="S52" s="796"/>
      <c r="T52" s="796"/>
      <c r="U52" s="796"/>
    </row>
    <row r="53" spans="1:37" ht="22.5" customHeight="1" x14ac:dyDescent="0.25">
      <c r="A53" s="2"/>
      <c r="B53" s="234">
        <v>40</v>
      </c>
      <c r="C53" s="234"/>
      <c r="D53" s="254" t="s">
        <v>15</v>
      </c>
      <c r="E53" s="253" t="s">
        <v>15</v>
      </c>
      <c r="F53" s="796"/>
      <c r="G53" s="796"/>
      <c r="H53" s="2"/>
      <c r="I53" s="609">
        <v>40</v>
      </c>
      <c r="J53" s="609"/>
      <c r="K53" s="609"/>
      <c r="L53" s="609"/>
      <c r="M53" s="797" t="s">
        <v>15</v>
      </c>
      <c r="N53" s="797"/>
      <c r="O53" s="793" t="s">
        <v>15</v>
      </c>
      <c r="P53" s="793"/>
      <c r="Q53" s="800"/>
      <c r="R53" s="800"/>
      <c r="S53" s="796"/>
      <c r="T53" s="796"/>
      <c r="U53" s="796"/>
    </row>
    <row r="54" spans="1:37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77"/>
      <c r="O54" s="2"/>
      <c r="P54" s="2"/>
      <c r="Q54" s="2"/>
      <c r="R54" s="2"/>
      <c r="S54" s="2"/>
      <c r="T54" s="2"/>
    </row>
    <row r="55" spans="1:37" ht="5.2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77"/>
      <c r="O55" s="2"/>
      <c r="P55" s="2"/>
      <c r="Q55" s="2"/>
      <c r="R55" s="2"/>
      <c r="S55" s="2"/>
      <c r="T55" s="2"/>
    </row>
    <row r="56" spans="1:37" ht="27" customHeight="1" x14ac:dyDescent="0.25">
      <c r="A56" s="24"/>
      <c r="B56" s="41" t="s">
        <v>2513</v>
      </c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"/>
      <c r="AG56" s="2"/>
      <c r="AH56" s="2"/>
      <c r="AI56" s="2"/>
      <c r="AJ56" s="2"/>
      <c r="AK56" s="2"/>
    </row>
    <row r="57" spans="1:37" ht="5.25" customHeight="1" x14ac:dyDescent="0.25">
      <c r="A57" s="2"/>
      <c r="B57" s="158"/>
      <c r="C57" s="24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2.25" customHeight="1" x14ac:dyDescent="0.25">
      <c r="A58" s="2"/>
      <c r="B58" s="94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5" customHeight="1" x14ac:dyDescent="0.25">
      <c r="A59" s="2"/>
      <c r="B59" s="239" t="s">
        <v>2381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5.75" x14ac:dyDescent="0.25">
      <c r="A60" s="2"/>
      <c r="B60" s="99" t="s">
        <v>2935</v>
      </c>
      <c r="C60" s="2"/>
      <c r="D60" s="2"/>
      <c r="E60" s="2"/>
      <c r="F60" s="2"/>
      <c r="G60" s="243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spans="1:37" ht="60.75" customHeight="1" x14ac:dyDescent="0.25">
      <c r="B61" s="664" t="s">
        <v>2429</v>
      </c>
      <c r="C61" s="664"/>
      <c r="D61" s="664"/>
      <c r="E61" s="649" t="s">
        <v>2971</v>
      </c>
      <c r="F61" s="651"/>
      <c r="G61" s="664" t="s">
        <v>2510</v>
      </c>
      <c r="H61" s="664"/>
      <c r="I61" s="135"/>
      <c r="J61" s="810" t="s">
        <v>28</v>
      </c>
      <c r="K61" s="799"/>
      <c r="L61" s="798" t="s">
        <v>29</v>
      </c>
      <c r="M61" s="799"/>
      <c r="N61" s="798" t="s">
        <v>30</v>
      </c>
      <c r="O61" s="799"/>
      <c r="P61" s="798" t="s">
        <v>31</v>
      </c>
      <c r="Q61" s="799"/>
      <c r="R61" s="798" t="s">
        <v>32</v>
      </c>
      <c r="S61" s="799"/>
      <c r="T61" s="798" t="s">
        <v>33</v>
      </c>
      <c r="U61" s="799"/>
      <c r="V61" s="798" t="s">
        <v>34</v>
      </c>
      <c r="W61" s="799"/>
      <c r="X61" s="798" t="s">
        <v>35</v>
      </c>
      <c r="Y61" s="799"/>
      <c r="Z61" s="798" t="s">
        <v>36</v>
      </c>
      <c r="AA61" s="799"/>
      <c r="AB61" s="798" t="s">
        <v>37</v>
      </c>
      <c r="AC61" s="799"/>
      <c r="AD61" s="798" t="s">
        <v>38</v>
      </c>
      <c r="AE61" s="799"/>
      <c r="AF61" s="798" t="s">
        <v>39</v>
      </c>
      <c r="AG61" s="802"/>
      <c r="AH61" s="244" t="s">
        <v>131</v>
      </c>
    </row>
    <row r="62" spans="1:37" ht="39" customHeight="1" x14ac:dyDescent="0.25">
      <c r="B62" s="664" t="s">
        <v>2508</v>
      </c>
      <c r="C62" s="664"/>
      <c r="D62" s="664"/>
      <c r="E62" s="664"/>
      <c r="F62" s="789">
        <f>IF(AK62=TRUE,SUM(J62:AG62),"Caso não disponha dos volumes mensais insira o volume total descarregado na célula I61")</f>
        <v>120000</v>
      </c>
      <c r="G62" s="790"/>
      <c r="H62" s="301" t="s">
        <v>2507</v>
      </c>
      <c r="I62" s="245" t="s">
        <v>2733</v>
      </c>
      <c r="J62" s="806">
        <v>10000</v>
      </c>
      <c r="K62" s="807"/>
      <c r="L62" s="794">
        <v>10000</v>
      </c>
      <c r="M62" s="795"/>
      <c r="N62" s="794">
        <v>10000</v>
      </c>
      <c r="O62" s="795"/>
      <c r="P62" s="794">
        <v>10000</v>
      </c>
      <c r="Q62" s="795"/>
      <c r="R62" s="794">
        <v>10000</v>
      </c>
      <c r="S62" s="795"/>
      <c r="T62" s="794">
        <v>10000</v>
      </c>
      <c r="U62" s="795"/>
      <c r="V62" s="794">
        <v>10000</v>
      </c>
      <c r="W62" s="795"/>
      <c r="X62" s="794">
        <v>10000</v>
      </c>
      <c r="Y62" s="795"/>
      <c r="Z62" s="794">
        <v>10000</v>
      </c>
      <c r="AA62" s="795"/>
      <c r="AB62" s="794">
        <v>10000</v>
      </c>
      <c r="AC62" s="795"/>
      <c r="AD62" s="794">
        <v>10000</v>
      </c>
      <c r="AE62" s="795"/>
      <c r="AF62" s="794">
        <v>10000</v>
      </c>
      <c r="AG62" s="795"/>
      <c r="AH62" s="246">
        <f>IFERROR((AVERAGEIF(K62:AG62,"&gt;0")),"")</f>
        <v>10000</v>
      </c>
      <c r="AK62" s="307" t="b">
        <f>IF(AND(J62&gt;0,L62&gt;0,N62&gt;0,P62&gt;0,R62&gt;0,T62&gt;0,V62&gt;0,X62&gt;0,Z62&gt;0,AB62&gt;0,AD62&gt;0,AF62&gt;0),TRUE,FALSE)</f>
        <v>1</v>
      </c>
    </row>
    <row r="63" spans="1:37" ht="47.25" customHeight="1" thickBot="1" x14ac:dyDescent="0.3">
      <c r="B63" s="664"/>
      <c r="C63" s="664"/>
      <c r="D63" s="664"/>
      <c r="E63" s="664"/>
      <c r="F63" s="791"/>
      <c r="G63" s="792"/>
      <c r="H63" s="301" t="s">
        <v>407</v>
      </c>
      <c r="I63" s="245" t="s">
        <v>408</v>
      </c>
      <c r="J63" s="808"/>
      <c r="K63" s="809"/>
      <c r="L63" s="803"/>
      <c r="M63" s="805"/>
      <c r="N63" s="803"/>
      <c r="O63" s="805"/>
      <c r="P63" s="803"/>
      <c r="Q63" s="805"/>
      <c r="R63" s="803"/>
      <c r="S63" s="805"/>
      <c r="T63" s="803"/>
      <c r="U63" s="805"/>
      <c r="V63" s="803"/>
      <c r="W63" s="805"/>
      <c r="X63" s="803"/>
      <c r="Y63" s="805"/>
      <c r="Z63" s="803"/>
      <c r="AA63" s="805"/>
      <c r="AB63" s="803"/>
      <c r="AC63" s="805"/>
      <c r="AD63" s="803"/>
      <c r="AE63" s="805"/>
      <c r="AF63" s="803"/>
      <c r="AG63" s="804"/>
      <c r="AH63" s="246" t="str">
        <f>IFERROR(AVERAGEIF(K63:AG63,"&gt;0"),"")</f>
        <v/>
      </c>
    </row>
    <row r="64" spans="1:37" ht="17.25" hidden="1" customHeight="1" thickBot="1" x14ac:dyDescent="0.3">
      <c r="B64" s="2"/>
      <c r="C64" s="299" t="s">
        <v>2403</v>
      </c>
      <c r="D64" s="300" t="s">
        <v>408</v>
      </c>
      <c r="E64" s="300"/>
      <c r="F64" s="294"/>
      <c r="G64" s="297" t="s">
        <v>406</v>
      </c>
      <c r="H64" s="247"/>
      <c r="I64" s="247" t="s">
        <v>406</v>
      </c>
      <c r="J64" s="247"/>
      <c r="K64" s="248">
        <f>24*31</f>
        <v>744</v>
      </c>
      <c r="L64" s="248"/>
      <c r="M64" s="248">
        <f>24*28</f>
        <v>672</v>
      </c>
      <c r="N64" s="248"/>
      <c r="O64" s="248">
        <f>24*31</f>
        <v>744</v>
      </c>
      <c r="P64" s="248"/>
      <c r="Q64" s="248">
        <f>24*30</f>
        <v>720</v>
      </c>
      <c r="R64" s="248"/>
      <c r="S64" s="248">
        <f>24*31</f>
        <v>744</v>
      </c>
      <c r="T64" s="248"/>
      <c r="U64" s="248">
        <f>24*30</f>
        <v>720</v>
      </c>
      <c r="V64" s="248"/>
      <c r="W64" s="248">
        <f>27*31</f>
        <v>837</v>
      </c>
      <c r="X64" s="248"/>
      <c r="Y64" s="248">
        <f>24*31</f>
        <v>744</v>
      </c>
      <c r="Z64" s="248"/>
      <c r="AA64" s="248">
        <f>24*30</f>
        <v>720</v>
      </c>
      <c r="AB64" s="248"/>
      <c r="AC64" s="248">
        <f>24*31</f>
        <v>744</v>
      </c>
      <c r="AD64" s="248"/>
      <c r="AE64" s="248">
        <f>24*30</f>
        <v>720</v>
      </c>
      <c r="AF64" s="248"/>
      <c r="AG64" s="248">
        <f>24*31</f>
        <v>744</v>
      </c>
      <c r="AH64" s="249">
        <f>(AVERAGEIF(K64:AG64,"&gt;0"))</f>
        <v>737.75</v>
      </c>
    </row>
    <row r="65" spans="2:43" ht="78" customHeight="1" thickTop="1" x14ac:dyDescent="0.25">
      <c r="B65" s="298" t="s">
        <v>56</v>
      </c>
      <c r="C65" s="298" t="s">
        <v>2439</v>
      </c>
      <c r="D65" s="298" t="s">
        <v>59</v>
      </c>
      <c r="E65" s="298" t="s">
        <v>2776</v>
      </c>
      <c r="F65" s="251" t="s">
        <v>2511</v>
      </c>
      <c r="G65" s="251" t="s">
        <v>2509</v>
      </c>
      <c r="H65" s="250" t="s">
        <v>2488</v>
      </c>
      <c r="I65" s="417" t="s">
        <v>405</v>
      </c>
      <c r="J65" s="416" t="s">
        <v>2427</v>
      </c>
      <c r="K65" s="306" t="s">
        <v>28</v>
      </c>
      <c r="L65" s="416" t="s">
        <v>2427</v>
      </c>
      <c r="M65" s="306" t="s">
        <v>29</v>
      </c>
      <c r="N65" s="416" t="s">
        <v>2427</v>
      </c>
      <c r="O65" s="306" t="s">
        <v>30</v>
      </c>
      <c r="P65" s="416" t="s">
        <v>2427</v>
      </c>
      <c r="Q65" s="306" t="s">
        <v>31</v>
      </c>
      <c r="R65" s="416" t="s">
        <v>2427</v>
      </c>
      <c r="S65" s="306" t="s">
        <v>32</v>
      </c>
      <c r="T65" s="416" t="s">
        <v>2427</v>
      </c>
      <c r="U65" s="306" t="s">
        <v>33</v>
      </c>
      <c r="V65" s="416" t="s">
        <v>2427</v>
      </c>
      <c r="W65" s="306" t="s">
        <v>34</v>
      </c>
      <c r="X65" s="416" t="s">
        <v>2427</v>
      </c>
      <c r="Y65" s="306" t="s">
        <v>35</v>
      </c>
      <c r="Z65" s="416" t="s">
        <v>2427</v>
      </c>
      <c r="AA65" s="306" t="s">
        <v>36</v>
      </c>
      <c r="AB65" s="416" t="s">
        <v>2427</v>
      </c>
      <c r="AC65" s="306" t="s">
        <v>37</v>
      </c>
      <c r="AD65" s="416" t="s">
        <v>2427</v>
      </c>
      <c r="AE65" s="306" t="s">
        <v>38</v>
      </c>
      <c r="AF65" s="416" t="s">
        <v>2427</v>
      </c>
      <c r="AG65" s="306" t="s">
        <v>39</v>
      </c>
      <c r="AH65" s="251" t="s">
        <v>131</v>
      </c>
      <c r="AK65" s="307"/>
      <c r="AL65" s="307"/>
      <c r="AM65" s="307"/>
      <c r="AN65" s="307"/>
      <c r="AO65" s="307"/>
      <c r="AP65" s="307"/>
      <c r="AQ65" s="307"/>
    </row>
    <row r="66" spans="2:43" ht="27.75" customHeight="1" x14ac:dyDescent="0.25">
      <c r="B66" s="255" t="s">
        <v>15</v>
      </c>
      <c r="C66" s="134"/>
      <c r="D66" s="254" t="s">
        <v>15</v>
      </c>
      <c r="E66" s="134"/>
      <c r="F66" s="232" t="str">
        <f>IFERROR(IF(AK66=TRUE,IF(OR($J$62=0,$L$62=0,$N$62=0,$P$62=0,$R$62=0,$T$62=0,$V$62=0,$X$62=0,$Z$62=0,$AB$62=0,$AD$62=0,$AF$62=0,AJ66=0,K66=0,M66=0,O66=0,Q66=0,S66=0,U66=0,W66=0,Y66=0,AA66=0,AC66=0,AE66=0,AG66=0),"-",AJ66/(IF(D66="mg/l",1000,IF(D66="ng/l",1000000000,IF(D66="µg/l",1000000,))))),"-"),"-")</f>
        <v>-</v>
      </c>
      <c r="G66" s="232" t="str">
        <f>IFERROR(IF(AK66=FALSE,IF($I$61=0,AI66*($F$62)/(IF(D66="mg/l",1000,IF(D66="ng/l",1000000000,IF(D66="µg/l",1000000,)))),AI66*$I$61/(IF(D66="mg/l",1000,IF(D66="ng/l",1000000000,IF(D66="µg/l",1000000,))))),"-"),"-")</f>
        <v>-</v>
      </c>
      <c r="H66" s="302"/>
      <c r="I66" s="442"/>
      <c r="J66" s="443"/>
      <c r="K66" s="302"/>
      <c r="L66" s="443"/>
      <c r="M66" s="302"/>
      <c r="N66" s="443"/>
      <c r="O66" s="302"/>
      <c r="P66" s="443"/>
      <c r="Q66" s="302"/>
      <c r="R66" s="443"/>
      <c r="S66" s="66"/>
      <c r="T66" s="133"/>
      <c r="U66" s="66"/>
      <c r="V66" s="133"/>
      <c r="W66" s="66"/>
      <c r="X66" s="133"/>
      <c r="Y66" s="66"/>
      <c r="Z66" s="133"/>
      <c r="AA66" s="66"/>
      <c r="AB66" s="133"/>
      <c r="AC66" s="66"/>
      <c r="AD66" s="133"/>
      <c r="AE66" s="66"/>
      <c r="AF66" s="133"/>
      <c r="AG66" s="66"/>
      <c r="AH66" s="5">
        <f t="shared" ref="AH66:AH100" si="0">K66*IF(J66="&lt;LQ",(1/2),(IF(J66="&lt;Ld",0,1)))+M66*IF(L66="&lt;LQ",(1/2),(IF(L66="&lt;Ld",0,1)))+O66*IF(N66="&lt;LQ",(1/2),(IF(N66="&lt;Ld",0,1)))+Q66*IF(P66="&lt;LQ",(1/2),(IF(P66="&lt;Ld",0,1)))+S66*IF(R66="&lt;LQ",(1/2),(IF(R66="&lt;Ld",0,1)))+U66*IF(T66="&lt;LQ",(1/2),(IF(T66="&lt;Ld",0,1)))+W66*IF(V66="&lt;LQ",(1/2),(IF(V66="&lt;Ld",0,1)))+Y66*IF(X66="&lt;LQ",(1/2),(IF(X66="&lt;Ld",0,1)))+AA66*IF(Z66="&lt;LQ",(1/2),(IF(Z66="&lt;Ld",0,1)))+AC66*IF(AB66="&lt;LQ",(1/2),(IF(AB66="&lt;Ld",0,1)))+AE66*IF(AD66="&lt;LQ",(1/2),(IF(AD66="&lt;Ld",0,1)))+AG66*IF(AF66="&lt;LQ",(1/2),(IF(AF66="&lt;Ld",0,1)))</f>
        <v>0</v>
      </c>
      <c r="AI66" s="5" t="e">
        <f t="shared" ref="AI66:AI100" si="1">AH66/COUNT(J66:AG66)</f>
        <v>#DIV/0!</v>
      </c>
      <c r="AJ66" s="5">
        <f>K66*$J$62*IF(J66="&lt;LQ",(1/2),(IF(J66="&lt;Ld",0,1)))+M66*$L$62*IF(L66="&lt;LQ",(1/2),(IF(L66="&lt;Ld",0,1)))+O66*$N$62*IF(N66="&lt;LQ",(1/2),(IF(N66="&lt;Ld",0,1)))+Q66*$P$62*IF(P66="&lt;LQ",(1/2),(IF(P66="&lt;Ld",0,1)))+S66*$R$62*IF(R66="&lt;LQ",(1/2),(IF(R66="&lt;Ld",0,1)))+U66*$T$62*IF(T66="&lt;LQ",(1/2),(IF(T66="&lt;Ld",0,1)))+W66*$V$62*IF(V66="&lt;LQ",(1/2),(IF(V66="&lt;Ld",0,1)))+Y66*$X$62*IF(X66="&lt;LQ",(1/2),(IF(X66="&lt;Ld",0,1)))+AA66*$Z$62*IF(Z66="&lt;LQ",(1/2),(IF(Z66="&lt;Ld",0,1)))+AC66*$AB$62*IF(AB66="&lt;LQ",(1/2),(IF(AB66="&lt;Ld",0,1)))+AE66*$AD$62*IF(AD66="&lt;LQ",(1/2),(IF(AD66="&lt;Ld",0,1)))+AG66*$AF$62*IF(AF66="&lt;LQ",(1/2),(IF(AF66="&lt;Ld",0,1)))</f>
        <v>0</v>
      </c>
      <c r="AK66" s="307" t="b">
        <f>IF(AND(K66&gt;0,M66&gt;0,O66&gt;0,Q66&gt;0,S66&gt;0,U66&gt;0,W66&gt;0,Y66&gt;0,AA66&gt;0,AC66&gt;0,AE66&gt;0,AG66&gt;0),TRUE,FALSE)</f>
        <v>0</v>
      </c>
      <c r="AL66" s="307" t="str">
        <f>IF(AK66=TRUE,IF(OR($J$62=0,$L$62=0,$N$62=0,$P$62=0,$R$62=0,$T$62=0,$V$62=0,$X$62=0,$Z$62=0,$AB$62=0,$AD$62=0,$AF$62=0,AJ66=0,K66=0,M66=0,O66=0,Q66=0,S66=0,U66=0,W66=0,Y66=0,AA66=0,AC66=0,AE66=0,AG66=0),"-",AJ66/(IF(D66="mg/l",1000,IF(D66="ng/l",1000000000,IF(D66="µg/l",1000000,))))),"-")</f>
        <v>-</v>
      </c>
      <c r="AM66" s="307"/>
      <c r="AN66" s="307"/>
      <c r="AO66" s="307"/>
      <c r="AP66" s="307"/>
      <c r="AQ66" s="307"/>
    </row>
    <row r="67" spans="2:43" ht="27.75" customHeight="1" x14ac:dyDescent="0.25">
      <c r="B67" s="255" t="s">
        <v>15</v>
      </c>
      <c r="C67" s="134"/>
      <c r="D67" s="254" t="s">
        <v>15</v>
      </c>
      <c r="E67" s="134"/>
      <c r="F67" s="232" t="str">
        <f t="shared" ref="F67:F100" si="2">IFERROR(IF(AK67=TRUE,IF(OR($J$62=0,$L$62=0,$N$62=0,$P$62=0,$R$62=0,$T$62=0,$V$62=0,$X$62=0,$Z$62=0,$AB$62=0,$AD$62=0,$AF$62=0,AJ67=0,K67=0,M67=0,O67=0,Q67=0,S67=0,U67=0,W67=0,Y67=0,AA67=0,AC67=0,AE67=0,AG67=0),"-",AJ67/(IF(D67="mg/l",1000,IF(D67="ng/l",1000000000,IF(D67="µg/l",1000000,))))),"-"),"-")</f>
        <v>-</v>
      </c>
      <c r="G67" s="232" t="str">
        <f t="shared" ref="G67:G100" si="3">IFERROR(IF(AK67=FALSE,IF($I$61=0,AI67*($F$62)/(IF(D67="mg/l",1000,IF(D67="ng/l",1000000000,IF(D67="µg/l",1000000,)))),AI67*$I$61/(IF(D67="mg/l",1000,IF(D67="ng/l",1000000000,IF(D67="µg/l",1000000,))))),"-"),"-")</f>
        <v>-</v>
      </c>
      <c r="H67" s="66"/>
      <c r="I67" s="66"/>
      <c r="J67" s="133"/>
      <c r="K67" s="66"/>
      <c r="L67" s="133"/>
      <c r="M67" s="302"/>
      <c r="N67" s="133"/>
      <c r="O67" s="66"/>
      <c r="P67" s="133"/>
      <c r="Q67" s="66"/>
      <c r="R67" s="133"/>
      <c r="S67" s="66"/>
      <c r="T67" s="133"/>
      <c r="U67" s="66"/>
      <c r="V67" s="133"/>
      <c r="W67" s="66"/>
      <c r="X67" s="133"/>
      <c r="Y67" s="66"/>
      <c r="Z67" s="133"/>
      <c r="AA67" s="66"/>
      <c r="AB67" s="133"/>
      <c r="AC67" s="66"/>
      <c r="AD67" s="133"/>
      <c r="AE67" s="66"/>
      <c r="AF67" s="133"/>
      <c r="AG67" s="66"/>
      <c r="AH67" s="5">
        <f t="shared" si="0"/>
        <v>0</v>
      </c>
      <c r="AI67" s="5" t="e">
        <f t="shared" si="1"/>
        <v>#DIV/0!</v>
      </c>
      <c r="AJ67" s="5">
        <f t="shared" ref="AJ67:AJ100" si="4">K67*$J$62*IF(J67="&lt;LQ",(1/2),(IF(J67="&lt;Ld",0,1)))+M67*$L$62*IF(L67="&lt;LQ",(1/2),(IF(L67="&lt;Ld",0,1)))+O67*$N$62*IF(N67="&lt;LQ",(1/2),(IF(N67="&lt;Ld",0,1)))+Q67*$P$62*IF(P67="&lt;LQ",(1/2),(IF(P67="&lt;Ld",0,1)))+S67*$R$62*IF(R67="&lt;LQ",(1/2),(IF(R67="&lt;Ld",0,1)))+U67*$T$62*IF(T67="&lt;LQ",(1/2),(IF(T67="&lt;Ld",0,1)))+W67*$V$62*IF(V67="&lt;LQ",(1/2),(IF(V67="&lt;Ld",0,1)))+Y67*$X$62*IF(X67="&lt;LQ",(1/2),(IF(X67="&lt;Ld",0,1)))+AA67*$Z$62*IF(Z67="&lt;LQ",(1/2),(IF(Z67="&lt;Ld",0,1)))+AC67*$AB$62*IF(AB67="&lt;LQ",(1/2),(IF(AB67="&lt;Ld",0,1)))+AE67*$AD$62*IF(AD67="&lt;LQ",(1/2),(IF(AD67="&lt;Ld",0,1)))+AG67*$AF$62*IF(AF67="&lt;LQ",(1/2),(IF(AF67="&lt;Ld",0,1)))</f>
        <v>0</v>
      </c>
      <c r="AK67" s="307" t="b">
        <f t="shared" ref="AK67:AK100" si="5">IF(AND(K67&gt;0,M67&gt;0,O67&gt;0,Q67&gt;0,S67&gt;0,U67&gt;0,W67&gt;0,Y67&gt;0,AA67&gt;0,AC67&gt;0,AE67&gt;0,AG67&gt;0),TRUE,FALSE)</f>
        <v>0</v>
      </c>
      <c r="AL67" s="307" t="str">
        <f t="shared" ref="AL67:AL73" si="6">IF(AK67=TRUE,IF(OR($J$62=0,$L$62=0,$N$62=0,$P$62=0,$R$62=0,$T$62=0,$V$62=0,$X$62=0,$Z$62=0,$AB$62=0,$AD$62=0,$AF$62=0,AJ67=0,K67=0,M67=0,O67=0,Q67=0,S67=0,U67=0,W67=0,Y67=0,AA67=0,AC67=0,AE67=0,AG67=0),"-",AJ67/(IF(D67="mg/l",1000,IF(D67="ng/l",1000000000,IF(D67="µg/l",1000000,))))),"-")</f>
        <v>-</v>
      </c>
      <c r="AM67" s="307"/>
      <c r="AN67" s="307"/>
      <c r="AO67" s="307"/>
      <c r="AP67" s="307"/>
      <c r="AQ67" s="307"/>
    </row>
    <row r="68" spans="2:43" ht="27.75" customHeight="1" x14ac:dyDescent="0.25">
      <c r="B68" s="255" t="s">
        <v>15</v>
      </c>
      <c r="C68" s="134"/>
      <c r="D68" s="254" t="s">
        <v>15</v>
      </c>
      <c r="E68" s="134"/>
      <c r="F68" s="232" t="str">
        <f t="shared" si="2"/>
        <v>-</v>
      </c>
      <c r="G68" s="232" t="str">
        <f t="shared" si="3"/>
        <v>-</v>
      </c>
      <c r="H68" s="66"/>
      <c r="I68" s="66"/>
      <c r="J68" s="133"/>
      <c r="K68" s="66"/>
      <c r="L68" s="133"/>
      <c r="M68" s="66"/>
      <c r="N68" s="133"/>
      <c r="O68" s="66"/>
      <c r="P68" s="133"/>
      <c r="Q68" s="66"/>
      <c r="R68" s="133"/>
      <c r="S68" s="66"/>
      <c r="T68" s="133"/>
      <c r="U68" s="66"/>
      <c r="V68" s="133"/>
      <c r="W68" s="66"/>
      <c r="X68" s="133"/>
      <c r="Y68" s="66"/>
      <c r="Z68" s="133"/>
      <c r="AA68" s="66"/>
      <c r="AB68" s="133"/>
      <c r="AC68" s="66"/>
      <c r="AD68" s="133"/>
      <c r="AE68" s="66"/>
      <c r="AF68" s="133"/>
      <c r="AG68" s="66"/>
      <c r="AH68" s="5">
        <f t="shared" si="0"/>
        <v>0</v>
      </c>
      <c r="AI68" s="5" t="e">
        <f t="shared" si="1"/>
        <v>#DIV/0!</v>
      </c>
      <c r="AJ68" s="5">
        <f t="shared" si="4"/>
        <v>0</v>
      </c>
      <c r="AK68" s="307" t="b">
        <f t="shared" si="5"/>
        <v>0</v>
      </c>
      <c r="AL68" s="307" t="str">
        <f t="shared" si="6"/>
        <v>-</v>
      </c>
      <c r="AM68" s="307"/>
      <c r="AN68" s="307"/>
      <c r="AO68" s="307"/>
      <c r="AP68" s="307"/>
      <c r="AQ68" s="307"/>
    </row>
    <row r="69" spans="2:43" ht="27.75" customHeight="1" x14ac:dyDescent="0.25">
      <c r="B69" s="255" t="s">
        <v>15</v>
      </c>
      <c r="C69" s="134"/>
      <c r="D69" s="254" t="s">
        <v>15</v>
      </c>
      <c r="E69" s="134"/>
      <c r="F69" s="232" t="str">
        <f t="shared" si="2"/>
        <v>-</v>
      </c>
      <c r="G69" s="232" t="str">
        <f t="shared" si="3"/>
        <v>-</v>
      </c>
      <c r="H69" s="66"/>
      <c r="I69" s="66"/>
      <c r="J69" s="133"/>
      <c r="K69" s="66"/>
      <c r="L69" s="133"/>
      <c r="M69" s="66"/>
      <c r="N69" s="133"/>
      <c r="O69" s="66"/>
      <c r="P69" s="133"/>
      <c r="Q69" s="66"/>
      <c r="R69" s="133"/>
      <c r="S69" s="66"/>
      <c r="T69" s="133"/>
      <c r="U69" s="66"/>
      <c r="V69" s="133"/>
      <c r="W69" s="66"/>
      <c r="X69" s="133"/>
      <c r="Y69" s="66"/>
      <c r="Z69" s="133"/>
      <c r="AA69" s="66"/>
      <c r="AB69" s="133"/>
      <c r="AC69" s="66"/>
      <c r="AD69" s="133"/>
      <c r="AE69" s="66"/>
      <c r="AF69" s="133"/>
      <c r="AG69" s="66"/>
      <c r="AH69" s="5">
        <f t="shared" si="0"/>
        <v>0</v>
      </c>
      <c r="AI69" s="5" t="e">
        <f t="shared" si="1"/>
        <v>#DIV/0!</v>
      </c>
      <c r="AJ69" s="5">
        <f t="shared" si="4"/>
        <v>0</v>
      </c>
      <c r="AK69" s="307" t="b">
        <f t="shared" si="5"/>
        <v>0</v>
      </c>
      <c r="AL69" s="307" t="str">
        <f t="shared" si="6"/>
        <v>-</v>
      </c>
      <c r="AM69" s="307"/>
      <c r="AN69" s="307"/>
      <c r="AO69" s="307"/>
      <c r="AP69" s="307"/>
      <c r="AQ69" s="307"/>
    </row>
    <row r="70" spans="2:43" ht="27.75" customHeight="1" x14ac:dyDescent="0.25">
      <c r="B70" s="255" t="s">
        <v>15</v>
      </c>
      <c r="C70" s="134"/>
      <c r="D70" s="254" t="s">
        <v>15</v>
      </c>
      <c r="E70" s="134"/>
      <c r="F70" s="232" t="str">
        <f t="shared" si="2"/>
        <v>-</v>
      </c>
      <c r="G70" s="232" t="str">
        <f t="shared" si="3"/>
        <v>-</v>
      </c>
      <c r="H70" s="66"/>
      <c r="I70" s="66"/>
      <c r="J70" s="133"/>
      <c r="K70" s="66"/>
      <c r="L70" s="133"/>
      <c r="M70" s="66"/>
      <c r="N70" s="133"/>
      <c r="O70" s="66"/>
      <c r="P70" s="133"/>
      <c r="Q70" s="66"/>
      <c r="R70" s="133"/>
      <c r="S70" s="66"/>
      <c r="T70" s="133"/>
      <c r="U70" s="66"/>
      <c r="V70" s="133"/>
      <c r="W70" s="66"/>
      <c r="X70" s="133"/>
      <c r="Y70" s="66"/>
      <c r="Z70" s="133"/>
      <c r="AA70" s="66"/>
      <c r="AB70" s="133"/>
      <c r="AC70" s="66"/>
      <c r="AD70" s="133"/>
      <c r="AE70" s="66"/>
      <c r="AF70" s="133"/>
      <c r="AG70" s="66"/>
      <c r="AH70" s="5">
        <f t="shared" si="0"/>
        <v>0</v>
      </c>
      <c r="AI70" s="5" t="e">
        <f t="shared" si="1"/>
        <v>#DIV/0!</v>
      </c>
      <c r="AJ70" s="5">
        <f t="shared" si="4"/>
        <v>0</v>
      </c>
      <c r="AK70" s="307" t="b">
        <f t="shared" si="5"/>
        <v>0</v>
      </c>
      <c r="AL70" s="307" t="str">
        <f t="shared" si="6"/>
        <v>-</v>
      </c>
      <c r="AM70" s="307"/>
      <c r="AN70" s="307"/>
      <c r="AO70" s="307"/>
      <c r="AP70" s="307"/>
      <c r="AQ70" s="307"/>
    </row>
    <row r="71" spans="2:43" ht="27.75" customHeight="1" x14ac:dyDescent="0.25">
      <c r="B71" s="255" t="s">
        <v>15</v>
      </c>
      <c r="C71" s="134"/>
      <c r="D71" s="254" t="s">
        <v>15</v>
      </c>
      <c r="E71" s="134"/>
      <c r="F71" s="232" t="str">
        <f t="shared" si="2"/>
        <v>-</v>
      </c>
      <c r="G71" s="232" t="str">
        <f t="shared" si="3"/>
        <v>-</v>
      </c>
      <c r="H71" s="66"/>
      <c r="I71" s="66"/>
      <c r="J71" s="133"/>
      <c r="K71" s="66"/>
      <c r="L71" s="133"/>
      <c r="M71" s="66"/>
      <c r="N71" s="133"/>
      <c r="O71" s="66"/>
      <c r="P71" s="133"/>
      <c r="Q71" s="66"/>
      <c r="R71" s="133"/>
      <c r="S71" s="66"/>
      <c r="T71" s="133"/>
      <c r="U71" s="66"/>
      <c r="V71" s="133"/>
      <c r="W71" s="66"/>
      <c r="X71" s="133"/>
      <c r="Y71" s="66"/>
      <c r="Z71" s="133"/>
      <c r="AA71" s="66"/>
      <c r="AB71" s="133"/>
      <c r="AC71" s="66"/>
      <c r="AD71" s="133"/>
      <c r="AE71" s="66"/>
      <c r="AF71" s="133"/>
      <c r="AG71" s="66"/>
      <c r="AH71" s="5">
        <f t="shared" si="0"/>
        <v>0</v>
      </c>
      <c r="AI71" s="5" t="e">
        <f t="shared" si="1"/>
        <v>#DIV/0!</v>
      </c>
      <c r="AJ71" s="5">
        <f t="shared" si="4"/>
        <v>0</v>
      </c>
      <c r="AK71" s="307" t="b">
        <f t="shared" si="5"/>
        <v>0</v>
      </c>
      <c r="AL71" s="307" t="str">
        <f t="shared" si="6"/>
        <v>-</v>
      </c>
      <c r="AM71" s="307"/>
      <c r="AN71" s="307"/>
      <c r="AO71" s="307"/>
      <c r="AP71" s="307"/>
      <c r="AQ71" s="307"/>
    </row>
    <row r="72" spans="2:43" ht="27.75" customHeight="1" x14ac:dyDescent="0.25">
      <c r="B72" s="255" t="s">
        <v>15</v>
      </c>
      <c r="C72" s="134"/>
      <c r="D72" s="254" t="s">
        <v>15</v>
      </c>
      <c r="E72" s="134"/>
      <c r="F72" s="232" t="str">
        <f t="shared" si="2"/>
        <v>-</v>
      </c>
      <c r="G72" s="232" t="str">
        <f t="shared" si="3"/>
        <v>-</v>
      </c>
      <c r="H72" s="66"/>
      <c r="I72" s="66"/>
      <c r="J72" s="133"/>
      <c r="K72" s="66"/>
      <c r="L72" s="133"/>
      <c r="M72" s="66"/>
      <c r="N72" s="133"/>
      <c r="O72" s="66"/>
      <c r="P72" s="133"/>
      <c r="Q72" s="66"/>
      <c r="R72" s="133"/>
      <c r="S72" s="66"/>
      <c r="T72" s="133"/>
      <c r="U72" s="66"/>
      <c r="V72" s="133"/>
      <c r="W72" s="66"/>
      <c r="X72" s="133"/>
      <c r="Y72" s="66"/>
      <c r="Z72" s="133"/>
      <c r="AA72" s="66"/>
      <c r="AB72" s="133"/>
      <c r="AC72" s="66"/>
      <c r="AD72" s="133"/>
      <c r="AE72" s="66"/>
      <c r="AF72" s="133"/>
      <c r="AG72" s="66"/>
      <c r="AH72" s="5">
        <f t="shared" si="0"/>
        <v>0</v>
      </c>
      <c r="AI72" s="5" t="e">
        <f t="shared" si="1"/>
        <v>#DIV/0!</v>
      </c>
      <c r="AJ72" s="5">
        <f t="shared" si="4"/>
        <v>0</v>
      </c>
      <c r="AK72" s="307" t="b">
        <f t="shared" si="5"/>
        <v>0</v>
      </c>
      <c r="AL72" s="307" t="str">
        <f t="shared" si="6"/>
        <v>-</v>
      </c>
      <c r="AM72" s="307"/>
      <c r="AN72" s="307"/>
      <c r="AO72" s="307"/>
      <c r="AP72" s="307"/>
      <c r="AQ72" s="307"/>
    </row>
    <row r="73" spans="2:43" ht="27.75" customHeight="1" x14ac:dyDescent="0.25">
      <c r="B73" s="255" t="s">
        <v>15</v>
      </c>
      <c r="C73" s="134"/>
      <c r="D73" s="254" t="s">
        <v>15</v>
      </c>
      <c r="E73" s="134"/>
      <c r="F73" s="232" t="str">
        <f t="shared" si="2"/>
        <v>-</v>
      </c>
      <c r="G73" s="232" t="str">
        <f t="shared" si="3"/>
        <v>-</v>
      </c>
      <c r="H73" s="66"/>
      <c r="I73" s="66"/>
      <c r="J73" s="133"/>
      <c r="K73" s="66"/>
      <c r="L73" s="133"/>
      <c r="M73" s="66"/>
      <c r="N73" s="133"/>
      <c r="O73" s="66"/>
      <c r="P73" s="133"/>
      <c r="Q73" s="66"/>
      <c r="R73" s="133"/>
      <c r="S73" s="66"/>
      <c r="T73" s="133"/>
      <c r="U73" s="66"/>
      <c r="V73" s="133"/>
      <c r="W73" s="66"/>
      <c r="X73" s="133"/>
      <c r="Y73" s="66"/>
      <c r="Z73" s="133"/>
      <c r="AA73" s="66"/>
      <c r="AB73" s="133"/>
      <c r="AC73" s="66"/>
      <c r="AD73" s="133"/>
      <c r="AE73" s="66"/>
      <c r="AF73" s="133"/>
      <c r="AG73" s="66"/>
      <c r="AH73" s="5">
        <f t="shared" si="0"/>
        <v>0</v>
      </c>
      <c r="AI73" s="5" t="e">
        <f t="shared" si="1"/>
        <v>#DIV/0!</v>
      </c>
      <c r="AJ73" s="5">
        <f t="shared" si="4"/>
        <v>0</v>
      </c>
      <c r="AK73" s="307" t="b">
        <f t="shared" si="5"/>
        <v>0</v>
      </c>
      <c r="AL73" s="307" t="str">
        <f t="shared" si="6"/>
        <v>-</v>
      </c>
      <c r="AM73" s="307"/>
      <c r="AN73" s="307"/>
      <c r="AO73" s="307"/>
      <c r="AP73" s="307"/>
      <c r="AQ73" s="307"/>
    </row>
    <row r="74" spans="2:43" ht="27.75" customHeight="1" x14ac:dyDescent="0.25">
      <c r="B74" s="255" t="s">
        <v>15</v>
      </c>
      <c r="C74" s="134"/>
      <c r="D74" s="254" t="s">
        <v>15</v>
      </c>
      <c r="E74" s="134"/>
      <c r="F74" s="232" t="str">
        <f t="shared" si="2"/>
        <v>-</v>
      </c>
      <c r="G74" s="232" t="str">
        <f t="shared" si="3"/>
        <v>-</v>
      </c>
      <c r="H74" s="66"/>
      <c r="I74" s="66"/>
      <c r="J74" s="133"/>
      <c r="K74" s="66"/>
      <c r="L74" s="133"/>
      <c r="M74" s="66"/>
      <c r="N74" s="133"/>
      <c r="O74" s="66"/>
      <c r="P74" s="133"/>
      <c r="Q74" s="66"/>
      <c r="R74" s="133"/>
      <c r="S74" s="66"/>
      <c r="T74" s="133"/>
      <c r="U74" s="66"/>
      <c r="V74" s="133"/>
      <c r="W74" s="66"/>
      <c r="X74" s="133"/>
      <c r="Y74" s="66"/>
      <c r="Z74" s="133"/>
      <c r="AA74" s="66"/>
      <c r="AB74" s="133"/>
      <c r="AC74" s="66"/>
      <c r="AD74" s="133"/>
      <c r="AE74" s="66"/>
      <c r="AF74" s="133"/>
      <c r="AG74" s="66"/>
      <c r="AH74" s="5">
        <f t="shared" si="0"/>
        <v>0</v>
      </c>
      <c r="AI74" s="5" t="e">
        <f t="shared" si="1"/>
        <v>#DIV/0!</v>
      </c>
      <c r="AJ74" s="5">
        <f t="shared" si="4"/>
        <v>0</v>
      </c>
      <c r="AK74" s="307" t="b">
        <f t="shared" si="5"/>
        <v>0</v>
      </c>
      <c r="AL74" s="307"/>
      <c r="AM74" s="307"/>
      <c r="AN74" s="307"/>
      <c r="AO74" s="307"/>
      <c r="AP74" s="307"/>
      <c r="AQ74" s="307"/>
    </row>
    <row r="75" spans="2:43" ht="27.75" customHeight="1" x14ac:dyDescent="0.25">
      <c r="B75" s="255" t="s">
        <v>15</v>
      </c>
      <c r="C75" s="134"/>
      <c r="D75" s="254" t="s">
        <v>15</v>
      </c>
      <c r="E75" s="134"/>
      <c r="F75" s="232" t="str">
        <f t="shared" si="2"/>
        <v>-</v>
      </c>
      <c r="G75" s="232" t="str">
        <f t="shared" si="3"/>
        <v>-</v>
      </c>
      <c r="H75" s="66"/>
      <c r="I75" s="66"/>
      <c r="J75" s="133"/>
      <c r="K75" s="66"/>
      <c r="L75" s="133"/>
      <c r="M75" s="66"/>
      <c r="N75" s="133"/>
      <c r="O75" s="66"/>
      <c r="P75" s="133"/>
      <c r="Q75" s="66"/>
      <c r="R75" s="133"/>
      <c r="S75" s="66"/>
      <c r="T75" s="133"/>
      <c r="U75" s="66"/>
      <c r="V75" s="133"/>
      <c r="W75" s="66"/>
      <c r="X75" s="133"/>
      <c r="Y75" s="66"/>
      <c r="Z75" s="133"/>
      <c r="AA75" s="66"/>
      <c r="AB75" s="133"/>
      <c r="AC75" s="66"/>
      <c r="AD75" s="133"/>
      <c r="AE75" s="66"/>
      <c r="AF75" s="133"/>
      <c r="AG75" s="66"/>
      <c r="AH75" s="5">
        <f t="shared" si="0"/>
        <v>0</v>
      </c>
      <c r="AI75" s="5" t="e">
        <f t="shared" si="1"/>
        <v>#DIV/0!</v>
      </c>
      <c r="AJ75" s="5">
        <f t="shared" si="4"/>
        <v>0</v>
      </c>
      <c r="AK75" s="307" t="b">
        <f t="shared" si="5"/>
        <v>0</v>
      </c>
      <c r="AL75" s="307"/>
      <c r="AM75" s="307"/>
      <c r="AN75" s="307"/>
      <c r="AO75" s="307"/>
      <c r="AP75" s="307"/>
      <c r="AQ75" s="307"/>
    </row>
    <row r="76" spans="2:43" ht="27.75" customHeight="1" x14ac:dyDescent="0.25">
      <c r="B76" s="255" t="s">
        <v>15</v>
      </c>
      <c r="C76" s="134"/>
      <c r="D76" s="254" t="s">
        <v>15</v>
      </c>
      <c r="E76" s="134"/>
      <c r="F76" s="232" t="str">
        <f t="shared" si="2"/>
        <v>-</v>
      </c>
      <c r="G76" s="232" t="str">
        <f t="shared" si="3"/>
        <v>-</v>
      </c>
      <c r="H76" s="66"/>
      <c r="I76" s="66"/>
      <c r="J76" s="133"/>
      <c r="K76" s="66"/>
      <c r="L76" s="133"/>
      <c r="M76" s="66"/>
      <c r="N76" s="133"/>
      <c r="O76" s="66"/>
      <c r="P76" s="133"/>
      <c r="Q76" s="66"/>
      <c r="R76" s="133"/>
      <c r="S76" s="66"/>
      <c r="T76" s="133"/>
      <c r="U76" s="66"/>
      <c r="V76" s="133"/>
      <c r="W76" s="66"/>
      <c r="X76" s="133"/>
      <c r="Y76" s="66"/>
      <c r="Z76" s="133"/>
      <c r="AA76" s="66"/>
      <c r="AB76" s="133"/>
      <c r="AC76" s="66"/>
      <c r="AD76" s="133"/>
      <c r="AE76" s="66"/>
      <c r="AF76" s="133"/>
      <c r="AG76" s="66"/>
      <c r="AH76" s="5">
        <f t="shared" si="0"/>
        <v>0</v>
      </c>
      <c r="AI76" s="5" t="e">
        <f t="shared" si="1"/>
        <v>#DIV/0!</v>
      </c>
      <c r="AJ76" s="5">
        <f t="shared" si="4"/>
        <v>0</v>
      </c>
      <c r="AK76" s="307" t="b">
        <f t="shared" si="5"/>
        <v>0</v>
      </c>
      <c r="AL76" s="307"/>
      <c r="AM76" s="307"/>
      <c r="AN76" s="307"/>
      <c r="AO76" s="307"/>
      <c r="AP76" s="307"/>
      <c r="AQ76" s="307"/>
    </row>
    <row r="77" spans="2:43" ht="27.75" customHeight="1" x14ac:dyDescent="0.25">
      <c r="B77" s="255" t="s">
        <v>15</v>
      </c>
      <c r="C77" s="134"/>
      <c r="D77" s="254" t="s">
        <v>15</v>
      </c>
      <c r="E77" s="134"/>
      <c r="F77" s="232" t="str">
        <f t="shared" si="2"/>
        <v>-</v>
      </c>
      <c r="G77" s="232" t="str">
        <f t="shared" si="3"/>
        <v>-</v>
      </c>
      <c r="H77" s="66"/>
      <c r="I77" s="66"/>
      <c r="J77" s="133"/>
      <c r="K77" s="66"/>
      <c r="L77" s="133"/>
      <c r="M77" s="66"/>
      <c r="N77" s="133"/>
      <c r="O77" s="66"/>
      <c r="P77" s="133"/>
      <c r="Q77" s="66"/>
      <c r="R77" s="133"/>
      <c r="S77" s="66"/>
      <c r="T77" s="133"/>
      <c r="U77" s="66"/>
      <c r="V77" s="133"/>
      <c r="W77" s="66"/>
      <c r="X77" s="133"/>
      <c r="Y77" s="66"/>
      <c r="Z77" s="133"/>
      <c r="AA77" s="66"/>
      <c r="AB77" s="133"/>
      <c r="AC77" s="66"/>
      <c r="AD77" s="133"/>
      <c r="AE77" s="66"/>
      <c r="AF77" s="133"/>
      <c r="AG77" s="66"/>
      <c r="AH77" s="5">
        <f t="shared" si="0"/>
        <v>0</v>
      </c>
      <c r="AI77" s="5" t="e">
        <f t="shared" si="1"/>
        <v>#DIV/0!</v>
      </c>
      <c r="AJ77" s="5">
        <f t="shared" si="4"/>
        <v>0</v>
      </c>
      <c r="AK77" s="307" t="b">
        <f t="shared" si="5"/>
        <v>0</v>
      </c>
      <c r="AM77" s="307"/>
    </row>
    <row r="78" spans="2:43" ht="27.75" customHeight="1" x14ac:dyDescent="0.25">
      <c r="B78" s="255" t="s">
        <v>15</v>
      </c>
      <c r="C78" s="134"/>
      <c r="D78" s="254" t="s">
        <v>15</v>
      </c>
      <c r="E78" s="134"/>
      <c r="F78" s="232" t="str">
        <f t="shared" si="2"/>
        <v>-</v>
      </c>
      <c r="G78" s="232" t="str">
        <f t="shared" si="3"/>
        <v>-</v>
      </c>
      <c r="H78" s="66"/>
      <c r="I78" s="66"/>
      <c r="J78" s="133"/>
      <c r="K78" s="66"/>
      <c r="L78" s="133"/>
      <c r="M78" s="66"/>
      <c r="N78" s="133"/>
      <c r="O78" s="66"/>
      <c r="P78" s="133"/>
      <c r="Q78" s="66"/>
      <c r="R78" s="133"/>
      <c r="S78" s="66"/>
      <c r="T78" s="133"/>
      <c r="U78" s="66"/>
      <c r="V78" s="133"/>
      <c r="W78" s="66"/>
      <c r="X78" s="133"/>
      <c r="Y78" s="66"/>
      <c r="Z78" s="133"/>
      <c r="AA78" s="66"/>
      <c r="AB78" s="133"/>
      <c r="AC78" s="66"/>
      <c r="AD78" s="133"/>
      <c r="AE78" s="66"/>
      <c r="AF78" s="133"/>
      <c r="AG78" s="66"/>
      <c r="AH78" s="5">
        <f t="shared" si="0"/>
        <v>0</v>
      </c>
      <c r="AI78" s="5" t="e">
        <f t="shared" si="1"/>
        <v>#DIV/0!</v>
      </c>
      <c r="AJ78" s="5">
        <f t="shared" si="4"/>
        <v>0</v>
      </c>
      <c r="AK78" s="307" t="b">
        <f t="shared" si="5"/>
        <v>0</v>
      </c>
      <c r="AM78" s="307"/>
    </row>
    <row r="79" spans="2:43" ht="27.75" customHeight="1" x14ac:dyDescent="0.25">
      <c r="B79" s="255" t="s">
        <v>15</v>
      </c>
      <c r="C79" s="134"/>
      <c r="D79" s="254" t="s">
        <v>15</v>
      </c>
      <c r="E79" s="134"/>
      <c r="F79" s="232" t="str">
        <f t="shared" si="2"/>
        <v>-</v>
      </c>
      <c r="G79" s="232" t="str">
        <f t="shared" si="3"/>
        <v>-</v>
      </c>
      <c r="H79" s="66"/>
      <c r="I79" s="66"/>
      <c r="J79" s="133"/>
      <c r="K79" s="66"/>
      <c r="L79" s="133"/>
      <c r="M79" s="66"/>
      <c r="N79" s="133"/>
      <c r="O79" s="66"/>
      <c r="P79" s="133"/>
      <c r="Q79" s="66"/>
      <c r="R79" s="133"/>
      <c r="S79" s="66"/>
      <c r="T79" s="133"/>
      <c r="U79" s="66"/>
      <c r="V79" s="133"/>
      <c r="W79" s="66"/>
      <c r="X79" s="133"/>
      <c r="Y79" s="66"/>
      <c r="Z79" s="133"/>
      <c r="AA79" s="66"/>
      <c r="AB79" s="133"/>
      <c r="AC79" s="66"/>
      <c r="AD79" s="133"/>
      <c r="AE79" s="66"/>
      <c r="AF79" s="133"/>
      <c r="AG79" s="66"/>
      <c r="AH79" s="5">
        <f t="shared" si="0"/>
        <v>0</v>
      </c>
      <c r="AI79" s="5" t="e">
        <f t="shared" si="1"/>
        <v>#DIV/0!</v>
      </c>
      <c r="AJ79" s="5">
        <f t="shared" si="4"/>
        <v>0</v>
      </c>
      <c r="AK79" s="307" t="b">
        <f t="shared" si="5"/>
        <v>0</v>
      </c>
      <c r="AM79" s="307"/>
    </row>
    <row r="80" spans="2:43" ht="27.75" customHeight="1" x14ac:dyDescent="0.25">
      <c r="B80" s="255" t="s">
        <v>15</v>
      </c>
      <c r="C80" s="134"/>
      <c r="D80" s="254" t="s">
        <v>15</v>
      </c>
      <c r="E80" s="134"/>
      <c r="F80" s="232" t="str">
        <f t="shared" si="2"/>
        <v>-</v>
      </c>
      <c r="G80" s="232" t="str">
        <f t="shared" si="3"/>
        <v>-</v>
      </c>
      <c r="H80" s="66"/>
      <c r="I80" s="66"/>
      <c r="J80" s="133"/>
      <c r="K80" s="66"/>
      <c r="L80" s="133"/>
      <c r="M80" s="66"/>
      <c r="N80" s="133"/>
      <c r="O80" s="66"/>
      <c r="P80" s="133"/>
      <c r="Q80" s="66"/>
      <c r="R80" s="133"/>
      <c r="S80" s="66"/>
      <c r="T80" s="133"/>
      <c r="U80" s="66"/>
      <c r="V80" s="133"/>
      <c r="W80" s="66"/>
      <c r="X80" s="133"/>
      <c r="Y80" s="66"/>
      <c r="Z80" s="133"/>
      <c r="AA80" s="66"/>
      <c r="AB80" s="133"/>
      <c r="AC80" s="66"/>
      <c r="AD80" s="133"/>
      <c r="AE80" s="66"/>
      <c r="AF80" s="133"/>
      <c r="AG80" s="66"/>
      <c r="AH80" s="5">
        <f t="shared" si="0"/>
        <v>0</v>
      </c>
      <c r="AI80" s="5" t="e">
        <f t="shared" si="1"/>
        <v>#DIV/0!</v>
      </c>
      <c r="AJ80" s="5">
        <f t="shared" si="4"/>
        <v>0</v>
      </c>
      <c r="AK80" s="307" t="b">
        <f t="shared" si="5"/>
        <v>0</v>
      </c>
      <c r="AM80" s="307"/>
    </row>
    <row r="81" spans="2:39" ht="27.75" customHeight="1" x14ac:dyDescent="0.25">
      <c r="B81" s="255" t="s">
        <v>15</v>
      </c>
      <c r="C81" s="134"/>
      <c r="D81" s="254" t="s">
        <v>15</v>
      </c>
      <c r="E81" s="134"/>
      <c r="F81" s="232" t="str">
        <f t="shared" si="2"/>
        <v>-</v>
      </c>
      <c r="G81" s="232" t="str">
        <f t="shared" si="3"/>
        <v>-</v>
      </c>
      <c r="H81" s="66"/>
      <c r="I81" s="66"/>
      <c r="J81" s="133"/>
      <c r="K81" s="66"/>
      <c r="L81" s="133"/>
      <c r="M81" s="66"/>
      <c r="N81" s="133"/>
      <c r="O81" s="66"/>
      <c r="P81" s="133"/>
      <c r="Q81" s="66"/>
      <c r="R81" s="133"/>
      <c r="S81" s="66"/>
      <c r="T81" s="133"/>
      <c r="U81" s="66"/>
      <c r="V81" s="133"/>
      <c r="W81" s="66"/>
      <c r="X81" s="133"/>
      <c r="Y81" s="66"/>
      <c r="Z81" s="133"/>
      <c r="AA81" s="66"/>
      <c r="AB81" s="133"/>
      <c r="AC81" s="66"/>
      <c r="AD81" s="133"/>
      <c r="AE81" s="66"/>
      <c r="AF81" s="133"/>
      <c r="AG81" s="66"/>
      <c r="AH81" s="5">
        <f t="shared" si="0"/>
        <v>0</v>
      </c>
      <c r="AI81" s="5" t="e">
        <f t="shared" si="1"/>
        <v>#DIV/0!</v>
      </c>
      <c r="AJ81" s="5">
        <f t="shared" si="4"/>
        <v>0</v>
      </c>
      <c r="AK81" s="307" t="b">
        <f t="shared" si="5"/>
        <v>0</v>
      </c>
      <c r="AM81" s="307"/>
    </row>
    <row r="82" spans="2:39" ht="27.75" customHeight="1" x14ac:dyDescent="0.25">
      <c r="B82" s="255" t="s">
        <v>15</v>
      </c>
      <c r="C82" s="134"/>
      <c r="D82" s="254" t="s">
        <v>15</v>
      </c>
      <c r="E82" s="134"/>
      <c r="F82" s="232" t="str">
        <f t="shared" si="2"/>
        <v>-</v>
      </c>
      <c r="G82" s="232" t="str">
        <f t="shared" si="3"/>
        <v>-</v>
      </c>
      <c r="H82" s="66"/>
      <c r="I82" s="66"/>
      <c r="J82" s="133"/>
      <c r="K82" s="66"/>
      <c r="L82" s="133"/>
      <c r="M82" s="66"/>
      <c r="N82" s="133"/>
      <c r="O82" s="66"/>
      <c r="P82" s="133"/>
      <c r="Q82" s="66"/>
      <c r="R82" s="133"/>
      <c r="S82" s="66"/>
      <c r="T82" s="133"/>
      <c r="U82" s="66"/>
      <c r="V82" s="133"/>
      <c r="W82" s="66"/>
      <c r="X82" s="133"/>
      <c r="Y82" s="66"/>
      <c r="Z82" s="133"/>
      <c r="AA82" s="66"/>
      <c r="AB82" s="133"/>
      <c r="AC82" s="66"/>
      <c r="AD82" s="133"/>
      <c r="AE82" s="66"/>
      <c r="AF82" s="133"/>
      <c r="AG82" s="66"/>
      <c r="AH82" s="5">
        <f t="shared" si="0"/>
        <v>0</v>
      </c>
      <c r="AI82" s="5" t="e">
        <f t="shared" si="1"/>
        <v>#DIV/0!</v>
      </c>
      <c r="AJ82" s="5">
        <f t="shared" si="4"/>
        <v>0</v>
      </c>
      <c r="AK82" s="307" t="b">
        <f t="shared" si="5"/>
        <v>0</v>
      </c>
    </row>
    <row r="83" spans="2:39" ht="27.75" customHeight="1" x14ac:dyDescent="0.25">
      <c r="B83" s="255" t="s">
        <v>15</v>
      </c>
      <c r="C83" s="134"/>
      <c r="D83" s="254" t="s">
        <v>15</v>
      </c>
      <c r="E83" s="134"/>
      <c r="F83" s="232" t="str">
        <f t="shared" si="2"/>
        <v>-</v>
      </c>
      <c r="G83" s="232" t="str">
        <f t="shared" si="3"/>
        <v>-</v>
      </c>
      <c r="H83" s="66"/>
      <c r="I83" s="66"/>
      <c r="J83" s="133"/>
      <c r="K83" s="66"/>
      <c r="L83" s="133"/>
      <c r="M83" s="66"/>
      <c r="N83" s="133"/>
      <c r="O83" s="66"/>
      <c r="P83" s="133"/>
      <c r="Q83" s="66"/>
      <c r="R83" s="133"/>
      <c r="S83" s="66"/>
      <c r="T83" s="133"/>
      <c r="U83" s="66"/>
      <c r="V83" s="133"/>
      <c r="W83" s="66"/>
      <c r="X83" s="133"/>
      <c r="Y83" s="66"/>
      <c r="Z83" s="133"/>
      <c r="AA83" s="66"/>
      <c r="AB83" s="133"/>
      <c r="AC83" s="66"/>
      <c r="AD83" s="133"/>
      <c r="AE83" s="66"/>
      <c r="AF83" s="133"/>
      <c r="AG83" s="66"/>
      <c r="AH83" s="5">
        <f t="shared" si="0"/>
        <v>0</v>
      </c>
      <c r="AI83" s="5" t="e">
        <f t="shared" si="1"/>
        <v>#DIV/0!</v>
      </c>
      <c r="AJ83" s="5">
        <f t="shared" si="4"/>
        <v>0</v>
      </c>
      <c r="AK83" s="307" t="b">
        <f t="shared" si="5"/>
        <v>0</v>
      </c>
    </row>
    <row r="84" spans="2:39" ht="27.75" customHeight="1" x14ac:dyDescent="0.25">
      <c r="B84" s="255" t="s">
        <v>15</v>
      </c>
      <c r="C84" s="134"/>
      <c r="D84" s="254" t="s">
        <v>15</v>
      </c>
      <c r="E84" s="134"/>
      <c r="F84" s="232" t="str">
        <f t="shared" si="2"/>
        <v>-</v>
      </c>
      <c r="G84" s="232" t="str">
        <f t="shared" si="3"/>
        <v>-</v>
      </c>
      <c r="H84" s="66"/>
      <c r="I84" s="66"/>
      <c r="J84" s="133"/>
      <c r="K84" s="66"/>
      <c r="L84" s="133"/>
      <c r="M84" s="66"/>
      <c r="N84" s="133"/>
      <c r="O84" s="66"/>
      <c r="P84" s="133"/>
      <c r="Q84" s="66"/>
      <c r="R84" s="133"/>
      <c r="S84" s="66"/>
      <c r="T84" s="133"/>
      <c r="U84" s="66"/>
      <c r="V84" s="133"/>
      <c r="W84" s="66"/>
      <c r="X84" s="133"/>
      <c r="Y84" s="66"/>
      <c r="Z84" s="133"/>
      <c r="AA84" s="66"/>
      <c r="AB84" s="133"/>
      <c r="AC84" s="66"/>
      <c r="AD84" s="133"/>
      <c r="AE84" s="66"/>
      <c r="AF84" s="133"/>
      <c r="AG84" s="66"/>
      <c r="AH84" s="5">
        <f t="shared" si="0"/>
        <v>0</v>
      </c>
      <c r="AI84" s="5" t="e">
        <f t="shared" si="1"/>
        <v>#DIV/0!</v>
      </c>
      <c r="AJ84" s="5">
        <f t="shared" si="4"/>
        <v>0</v>
      </c>
      <c r="AK84" s="307" t="b">
        <f t="shared" si="5"/>
        <v>0</v>
      </c>
    </row>
    <row r="85" spans="2:39" ht="27.75" customHeight="1" x14ac:dyDescent="0.25">
      <c r="B85" s="255" t="s">
        <v>15</v>
      </c>
      <c r="C85" s="134"/>
      <c r="D85" s="254" t="s">
        <v>15</v>
      </c>
      <c r="E85" s="134"/>
      <c r="F85" s="232" t="str">
        <f t="shared" si="2"/>
        <v>-</v>
      </c>
      <c r="G85" s="232" t="str">
        <f t="shared" si="3"/>
        <v>-</v>
      </c>
      <c r="H85" s="66"/>
      <c r="I85" s="66"/>
      <c r="J85" s="133"/>
      <c r="K85" s="66"/>
      <c r="L85" s="133"/>
      <c r="M85" s="66"/>
      <c r="N85" s="133"/>
      <c r="O85" s="66"/>
      <c r="P85" s="133"/>
      <c r="Q85" s="66"/>
      <c r="R85" s="133"/>
      <c r="S85" s="66"/>
      <c r="T85" s="133"/>
      <c r="U85" s="66"/>
      <c r="V85" s="133"/>
      <c r="W85" s="66"/>
      <c r="X85" s="133"/>
      <c r="Y85" s="66"/>
      <c r="Z85" s="133"/>
      <c r="AA85" s="66"/>
      <c r="AB85" s="133"/>
      <c r="AC85" s="66"/>
      <c r="AD85" s="133"/>
      <c r="AE85" s="66"/>
      <c r="AF85" s="133"/>
      <c r="AG85" s="66"/>
      <c r="AH85" s="5">
        <f t="shared" si="0"/>
        <v>0</v>
      </c>
      <c r="AI85" s="5" t="e">
        <f t="shared" si="1"/>
        <v>#DIV/0!</v>
      </c>
      <c r="AJ85" s="5">
        <f t="shared" si="4"/>
        <v>0</v>
      </c>
      <c r="AK85" s="307" t="b">
        <f t="shared" si="5"/>
        <v>0</v>
      </c>
    </row>
    <row r="86" spans="2:39" ht="27.75" customHeight="1" x14ac:dyDescent="0.25">
      <c r="B86" s="255" t="s">
        <v>15</v>
      </c>
      <c r="C86" s="134"/>
      <c r="D86" s="254" t="s">
        <v>15</v>
      </c>
      <c r="E86" s="134"/>
      <c r="F86" s="232" t="str">
        <f t="shared" si="2"/>
        <v>-</v>
      </c>
      <c r="G86" s="232" t="str">
        <f t="shared" si="3"/>
        <v>-</v>
      </c>
      <c r="H86" s="66"/>
      <c r="I86" s="66"/>
      <c r="J86" s="133"/>
      <c r="K86" s="66"/>
      <c r="L86" s="133"/>
      <c r="M86" s="66"/>
      <c r="N86" s="133"/>
      <c r="O86" s="66"/>
      <c r="P86" s="133"/>
      <c r="Q86" s="66"/>
      <c r="R86" s="133"/>
      <c r="S86" s="66"/>
      <c r="T86" s="133"/>
      <c r="U86" s="66"/>
      <c r="V86" s="133"/>
      <c r="W86" s="66"/>
      <c r="X86" s="133"/>
      <c r="Y86" s="66"/>
      <c r="Z86" s="133"/>
      <c r="AA86" s="66"/>
      <c r="AB86" s="133"/>
      <c r="AC86" s="66"/>
      <c r="AD86" s="133"/>
      <c r="AE86" s="66"/>
      <c r="AF86" s="133"/>
      <c r="AG86" s="66"/>
      <c r="AH86" s="5">
        <f t="shared" si="0"/>
        <v>0</v>
      </c>
      <c r="AI86" s="5" t="e">
        <f t="shared" si="1"/>
        <v>#DIV/0!</v>
      </c>
      <c r="AJ86" s="5">
        <f t="shared" si="4"/>
        <v>0</v>
      </c>
      <c r="AK86" s="307" t="b">
        <f t="shared" si="5"/>
        <v>0</v>
      </c>
    </row>
    <row r="87" spans="2:39" ht="27.75" customHeight="1" x14ac:dyDescent="0.25">
      <c r="B87" s="255" t="s">
        <v>15</v>
      </c>
      <c r="C87" s="134"/>
      <c r="D87" s="254" t="s">
        <v>15</v>
      </c>
      <c r="E87" s="134"/>
      <c r="F87" s="232" t="str">
        <f t="shared" si="2"/>
        <v>-</v>
      </c>
      <c r="G87" s="232" t="str">
        <f t="shared" si="3"/>
        <v>-</v>
      </c>
      <c r="H87" s="66"/>
      <c r="I87" s="66"/>
      <c r="J87" s="133"/>
      <c r="K87" s="66"/>
      <c r="L87" s="133"/>
      <c r="M87" s="66"/>
      <c r="N87" s="133"/>
      <c r="O87" s="66"/>
      <c r="P87" s="133"/>
      <c r="Q87" s="66"/>
      <c r="R87" s="133"/>
      <c r="S87" s="66"/>
      <c r="T87" s="133"/>
      <c r="U87" s="66"/>
      <c r="V87" s="133"/>
      <c r="W87" s="66"/>
      <c r="X87" s="133"/>
      <c r="Y87" s="66"/>
      <c r="Z87" s="133"/>
      <c r="AA87" s="66"/>
      <c r="AB87" s="133"/>
      <c r="AC87" s="66"/>
      <c r="AD87" s="133"/>
      <c r="AE87" s="66"/>
      <c r="AF87" s="133"/>
      <c r="AG87" s="66"/>
      <c r="AH87" s="5">
        <f t="shared" si="0"/>
        <v>0</v>
      </c>
      <c r="AI87" s="5" t="e">
        <f t="shared" si="1"/>
        <v>#DIV/0!</v>
      </c>
      <c r="AJ87" s="5">
        <f t="shared" si="4"/>
        <v>0</v>
      </c>
      <c r="AK87" s="307" t="b">
        <f t="shared" si="5"/>
        <v>0</v>
      </c>
    </row>
    <row r="88" spans="2:39" ht="27.75" customHeight="1" x14ac:dyDescent="0.25">
      <c r="B88" s="255" t="s">
        <v>15</v>
      </c>
      <c r="C88" s="134"/>
      <c r="D88" s="254" t="s">
        <v>15</v>
      </c>
      <c r="E88" s="134"/>
      <c r="F88" s="232" t="str">
        <f t="shared" si="2"/>
        <v>-</v>
      </c>
      <c r="G88" s="232" t="str">
        <f t="shared" si="3"/>
        <v>-</v>
      </c>
      <c r="H88" s="66"/>
      <c r="I88" s="66"/>
      <c r="J88" s="133"/>
      <c r="K88" s="66"/>
      <c r="L88" s="133"/>
      <c r="M88" s="66"/>
      <c r="N88" s="133"/>
      <c r="O88" s="66"/>
      <c r="P88" s="133"/>
      <c r="Q88" s="66"/>
      <c r="R88" s="133"/>
      <c r="S88" s="66"/>
      <c r="T88" s="133"/>
      <c r="U88" s="66"/>
      <c r="V88" s="133"/>
      <c r="W88" s="66"/>
      <c r="X88" s="133"/>
      <c r="Y88" s="66"/>
      <c r="Z88" s="133"/>
      <c r="AA88" s="66"/>
      <c r="AB88" s="133"/>
      <c r="AC88" s="66"/>
      <c r="AD88" s="133"/>
      <c r="AE88" s="66"/>
      <c r="AF88" s="133"/>
      <c r="AG88" s="66"/>
      <c r="AH88" s="5">
        <f t="shared" si="0"/>
        <v>0</v>
      </c>
      <c r="AI88" s="5" t="e">
        <f t="shared" si="1"/>
        <v>#DIV/0!</v>
      </c>
      <c r="AJ88" s="5">
        <f t="shared" si="4"/>
        <v>0</v>
      </c>
      <c r="AK88" s="307" t="b">
        <f t="shared" si="5"/>
        <v>0</v>
      </c>
    </row>
    <row r="89" spans="2:39" ht="27.75" customHeight="1" x14ac:dyDescent="0.25">
      <c r="B89" s="255" t="s">
        <v>15</v>
      </c>
      <c r="C89" s="134"/>
      <c r="D89" s="254" t="s">
        <v>15</v>
      </c>
      <c r="E89" s="134"/>
      <c r="F89" s="232" t="str">
        <f t="shared" si="2"/>
        <v>-</v>
      </c>
      <c r="G89" s="232" t="str">
        <f t="shared" si="3"/>
        <v>-</v>
      </c>
      <c r="H89" s="66"/>
      <c r="I89" s="66"/>
      <c r="J89" s="133"/>
      <c r="K89" s="66"/>
      <c r="L89" s="133"/>
      <c r="M89" s="66"/>
      <c r="N89" s="133"/>
      <c r="O89" s="66"/>
      <c r="P89" s="133"/>
      <c r="Q89" s="66"/>
      <c r="R89" s="133"/>
      <c r="S89" s="66"/>
      <c r="T89" s="133"/>
      <c r="U89" s="66"/>
      <c r="V89" s="133"/>
      <c r="W89" s="66"/>
      <c r="X89" s="133"/>
      <c r="Y89" s="66"/>
      <c r="Z89" s="133"/>
      <c r="AA89" s="66"/>
      <c r="AB89" s="133"/>
      <c r="AC89" s="66"/>
      <c r="AD89" s="133"/>
      <c r="AE89" s="66"/>
      <c r="AF89" s="133"/>
      <c r="AG89" s="66"/>
      <c r="AH89" s="5">
        <f t="shared" si="0"/>
        <v>0</v>
      </c>
      <c r="AI89" s="5" t="e">
        <f t="shared" si="1"/>
        <v>#DIV/0!</v>
      </c>
      <c r="AJ89" s="5">
        <f t="shared" si="4"/>
        <v>0</v>
      </c>
      <c r="AK89" s="307" t="b">
        <f t="shared" si="5"/>
        <v>0</v>
      </c>
    </row>
    <row r="90" spans="2:39" ht="27.75" customHeight="1" x14ac:dyDescent="0.25">
      <c r="B90" s="255" t="s">
        <v>15</v>
      </c>
      <c r="C90" s="134"/>
      <c r="D90" s="254" t="s">
        <v>15</v>
      </c>
      <c r="E90" s="134"/>
      <c r="F90" s="232" t="str">
        <f t="shared" si="2"/>
        <v>-</v>
      </c>
      <c r="G90" s="232" t="str">
        <f t="shared" si="3"/>
        <v>-</v>
      </c>
      <c r="H90" s="66"/>
      <c r="I90" s="66"/>
      <c r="J90" s="133"/>
      <c r="K90" s="66"/>
      <c r="L90" s="133"/>
      <c r="M90" s="66"/>
      <c r="N90" s="133"/>
      <c r="O90" s="66"/>
      <c r="P90" s="133"/>
      <c r="Q90" s="66"/>
      <c r="R90" s="133"/>
      <c r="S90" s="66"/>
      <c r="T90" s="133"/>
      <c r="U90" s="66"/>
      <c r="V90" s="133"/>
      <c r="W90" s="66"/>
      <c r="X90" s="133"/>
      <c r="Y90" s="66"/>
      <c r="Z90" s="133"/>
      <c r="AA90" s="66"/>
      <c r="AB90" s="133"/>
      <c r="AC90" s="66"/>
      <c r="AD90" s="133"/>
      <c r="AE90" s="66"/>
      <c r="AF90" s="133"/>
      <c r="AG90" s="66"/>
      <c r="AH90" s="5">
        <f t="shared" si="0"/>
        <v>0</v>
      </c>
      <c r="AI90" s="5" t="e">
        <f t="shared" si="1"/>
        <v>#DIV/0!</v>
      </c>
      <c r="AJ90" s="5">
        <f t="shared" si="4"/>
        <v>0</v>
      </c>
      <c r="AK90" s="307" t="b">
        <f t="shared" si="5"/>
        <v>0</v>
      </c>
    </row>
    <row r="91" spans="2:39" ht="27.75" customHeight="1" x14ac:dyDescent="0.25">
      <c r="B91" s="255" t="s">
        <v>15</v>
      </c>
      <c r="C91" s="134"/>
      <c r="D91" s="254" t="s">
        <v>15</v>
      </c>
      <c r="E91" s="134"/>
      <c r="F91" s="232" t="str">
        <f t="shared" si="2"/>
        <v>-</v>
      </c>
      <c r="G91" s="232" t="str">
        <f t="shared" si="3"/>
        <v>-</v>
      </c>
      <c r="H91" s="66"/>
      <c r="I91" s="66"/>
      <c r="J91" s="133"/>
      <c r="K91" s="66"/>
      <c r="L91" s="133"/>
      <c r="M91" s="66"/>
      <c r="N91" s="133"/>
      <c r="O91" s="66"/>
      <c r="P91" s="133"/>
      <c r="Q91" s="66"/>
      <c r="R91" s="133"/>
      <c r="S91" s="66"/>
      <c r="T91" s="133"/>
      <c r="U91" s="66"/>
      <c r="V91" s="133"/>
      <c r="W91" s="66"/>
      <c r="X91" s="133"/>
      <c r="Y91" s="66"/>
      <c r="Z91" s="133"/>
      <c r="AA91" s="66"/>
      <c r="AB91" s="133"/>
      <c r="AC91" s="66"/>
      <c r="AD91" s="133"/>
      <c r="AE91" s="66"/>
      <c r="AF91" s="133"/>
      <c r="AG91" s="66"/>
      <c r="AH91" s="5">
        <f t="shared" si="0"/>
        <v>0</v>
      </c>
      <c r="AI91" s="5" t="e">
        <f t="shared" si="1"/>
        <v>#DIV/0!</v>
      </c>
      <c r="AJ91" s="5">
        <f t="shared" si="4"/>
        <v>0</v>
      </c>
      <c r="AK91" s="307" t="b">
        <f t="shared" si="5"/>
        <v>0</v>
      </c>
    </row>
    <row r="92" spans="2:39" ht="27.75" customHeight="1" x14ac:dyDescent="0.25">
      <c r="B92" s="255" t="s">
        <v>15</v>
      </c>
      <c r="C92" s="134"/>
      <c r="D92" s="254" t="s">
        <v>15</v>
      </c>
      <c r="E92" s="134"/>
      <c r="F92" s="232" t="str">
        <f t="shared" si="2"/>
        <v>-</v>
      </c>
      <c r="G92" s="232" t="str">
        <f t="shared" si="3"/>
        <v>-</v>
      </c>
      <c r="H92" s="66"/>
      <c r="I92" s="66"/>
      <c r="J92" s="133"/>
      <c r="K92" s="66"/>
      <c r="L92" s="133"/>
      <c r="M92" s="66"/>
      <c r="N92" s="133"/>
      <c r="O92" s="66"/>
      <c r="P92" s="133"/>
      <c r="Q92" s="66"/>
      <c r="R92" s="133"/>
      <c r="S92" s="66"/>
      <c r="T92" s="133"/>
      <c r="U92" s="66"/>
      <c r="V92" s="133"/>
      <c r="W92" s="66"/>
      <c r="X92" s="133"/>
      <c r="Y92" s="66"/>
      <c r="Z92" s="133"/>
      <c r="AA92" s="66"/>
      <c r="AB92" s="133"/>
      <c r="AC92" s="66"/>
      <c r="AD92" s="133"/>
      <c r="AE92" s="66"/>
      <c r="AF92" s="133"/>
      <c r="AG92" s="66"/>
      <c r="AH92" s="5">
        <f t="shared" si="0"/>
        <v>0</v>
      </c>
      <c r="AI92" s="5" t="e">
        <f t="shared" si="1"/>
        <v>#DIV/0!</v>
      </c>
      <c r="AJ92" s="5">
        <f t="shared" si="4"/>
        <v>0</v>
      </c>
      <c r="AK92" s="307" t="b">
        <f t="shared" si="5"/>
        <v>0</v>
      </c>
    </row>
    <row r="93" spans="2:39" ht="27.75" customHeight="1" x14ac:dyDescent="0.25">
      <c r="B93" s="255" t="s">
        <v>15</v>
      </c>
      <c r="C93" s="134"/>
      <c r="D93" s="254" t="s">
        <v>15</v>
      </c>
      <c r="E93" s="134"/>
      <c r="F93" s="232" t="str">
        <f t="shared" si="2"/>
        <v>-</v>
      </c>
      <c r="G93" s="232" t="str">
        <f t="shared" si="3"/>
        <v>-</v>
      </c>
      <c r="H93" s="66"/>
      <c r="I93" s="66"/>
      <c r="J93" s="133"/>
      <c r="K93" s="66"/>
      <c r="L93" s="133"/>
      <c r="M93" s="66"/>
      <c r="N93" s="133"/>
      <c r="O93" s="66"/>
      <c r="P93" s="133"/>
      <c r="Q93" s="66"/>
      <c r="R93" s="133"/>
      <c r="S93" s="66"/>
      <c r="T93" s="133"/>
      <c r="U93" s="66"/>
      <c r="V93" s="133"/>
      <c r="W93" s="66"/>
      <c r="X93" s="133"/>
      <c r="Y93" s="66"/>
      <c r="Z93" s="133"/>
      <c r="AA93" s="66"/>
      <c r="AB93" s="133"/>
      <c r="AC93" s="66"/>
      <c r="AD93" s="133"/>
      <c r="AE93" s="66"/>
      <c r="AF93" s="133"/>
      <c r="AG93" s="66"/>
      <c r="AH93" s="5">
        <f t="shared" si="0"/>
        <v>0</v>
      </c>
      <c r="AI93" s="5" t="e">
        <f t="shared" si="1"/>
        <v>#DIV/0!</v>
      </c>
      <c r="AJ93" s="5">
        <f t="shared" si="4"/>
        <v>0</v>
      </c>
      <c r="AK93" s="307" t="b">
        <f t="shared" si="5"/>
        <v>0</v>
      </c>
    </row>
    <row r="94" spans="2:39" ht="27.75" customHeight="1" x14ac:dyDescent="0.25">
      <c r="B94" s="255" t="s">
        <v>15</v>
      </c>
      <c r="C94" s="134"/>
      <c r="D94" s="254" t="s">
        <v>15</v>
      </c>
      <c r="E94" s="134"/>
      <c r="F94" s="232" t="str">
        <f t="shared" si="2"/>
        <v>-</v>
      </c>
      <c r="G94" s="232" t="str">
        <f t="shared" si="3"/>
        <v>-</v>
      </c>
      <c r="H94" s="66"/>
      <c r="I94" s="66"/>
      <c r="J94" s="133"/>
      <c r="K94" s="66"/>
      <c r="L94" s="133"/>
      <c r="M94" s="66"/>
      <c r="N94" s="133"/>
      <c r="O94" s="66"/>
      <c r="P94" s="133"/>
      <c r="Q94" s="66"/>
      <c r="R94" s="133"/>
      <c r="S94" s="66"/>
      <c r="T94" s="133"/>
      <c r="U94" s="66"/>
      <c r="V94" s="133"/>
      <c r="W94" s="66"/>
      <c r="X94" s="133"/>
      <c r="Y94" s="66"/>
      <c r="Z94" s="133"/>
      <c r="AA94" s="66"/>
      <c r="AB94" s="133"/>
      <c r="AC94" s="66"/>
      <c r="AD94" s="133"/>
      <c r="AE94" s="66"/>
      <c r="AF94" s="133"/>
      <c r="AG94" s="66"/>
      <c r="AH94" s="5">
        <f t="shared" si="0"/>
        <v>0</v>
      </c>
      <c r="AI94" s="5" t="e">
        <f t="shared" si="1"/>
        <v>#DIV/0!</v>
      </c>
      <c r="AJ94" s="5">
        <f t="shared" si="4"/>
        <v>0</v>
      </c>
      <c r="AK94" s="307" t="b">
        <f t="shared" si="5"/>
        <v>0</v>
      </c>
    </row>
    <row r="95" spans="2:39" ht="27.75" customHeight="1" x14ac:dyDescent="0.25">
      <c r="B95" s="255" t="s">
        <v>15</v>
      </c>
      <c r="C95" s="134"/>
      <c r="D95" s="254" t="s">
        <v>15</v>
      </c>
      <c r="E95" s="134"/>
      <c r="F95" s="232" t="str">
        <f t="shared" si="2"/>
        <v>-</v>
      </c>
      <c r="G95" s="232" t="str">
        <f t="shared" si="3"/>
        <v>-</v>
      </c>
      <c r="H95" s="66"/>
      <c r="I95" s="66"/>
      <c r="J95" s="133"/>
      <c r="K95" s="66"/>
      <c r="L95" s="133"/>
      <c r="M95" s="66"/>
      <c r="N95" s="133"/>
      <c r="O95" s="66"/>
      <c r="P95" s="133"/>
      <c r="Q95" s="66"/>
      <c r="R95" s="133"/>
      <c r="S95" s="66"/>
      <c r="T95" s="133"/>
      <c r="U95" s="66"/>
      <c r="V95" s="133"/>
      <c r="W95" s="66"/>
      <c r="X95" s="133"/>
      <c r="Y95" s="66"/>
      <c r="Z95" s="133"/>
      <c r="AA95" s="66"/>
      <c r="AB95" s="133"/>
      <c r="AC95" s="66"/>
      <c r="AD95" s="133"/>
      <c r="AE95" s="66"/>
      <c r="AF95" s="133"/>
      <c r="AG95" s="66"/>
      <c r="AH95" s="5">
        <f t="shared" si="0"/>
        <v>0</v>
      </c>
      <c r="AI95" s="5" t="e">
        <f t="shared" si="1"/>
        <v>#DIV/0!</v>
      </c>
      <c r="AJ95" s="5">
        <f t="shared" si="4"/>
        <v>0</v>
      </c>
      <c r="AK95" s="307" t="b">
        <f t="shared" si="5"/>
        <v>0</v>
      </c>
    </row>
    <row r="96" spans="2:39" ht="27.75" customHeight="1" x14ac:dyDescent="0.25">
      <c r="B96" s="255" t="s">
        <v>15</v>
      </c>
      <c r="C96" s="134"/>
      <c r="D96" s="254" t="s">
        <v>15</v>
      </c>
      <c r="E96" s="134"/>
      <c r="F96" s="232" t="str">
        <f t="shared" si="2"/>
        <v>-</v>
      </c>
      <c r="G96" s="232" t="str">
        <f t="shared" si="3"/>
        <v>-</v>
      </c>
      <c r="H96" s="66"/>
      <c r="I96" s="66"/>
      <c r="J96" s="133"/>
      <c r="K96" s="66"/>
      <c r="L96" s="133"/>
      <c r="M96" s="66"/>
      <c r="N96" s="133"/>
      <c r="O96" s="66"/>
      <c r="P96" s="133"/>
      <c r="Q96" s="66"/>
      <c r="R96" s="133"/>
      <c r="S96" s="66"/>
      <c r="T96" s="133"/>
      <c r="U96" s="66"/>
      <c r="V96" s="133"/>
      <c r="W96" s="66"/>
      <c r="X96" s="133"/>
      <c r="Y96" s="66"/>
      <c r="Z96" s="133"/>
      <c r="AA96" s="66"/>
      <c r="AB96" s="133"/>
      <c r="AC96" s="66"/>
      <c r="AD96" s="133"/>
      <c r="AE96" s="66"/>
      <c r="AF96" s="133"/>
      <c r="AG96" s="66"/>
      <c r="AH96" s="5">
        <f t="shared" si="0"/>
        <v>0</v>
      </c>
      <c r="AI96" s="5" t="e">
        <f t="shared" si="1"/>
        <v>#DIV/0!</v>
      </c>
      <c r="AJ96" s="5">
        <f t="shared" si="4"/>
        <v>0</v>
      </c>
      <c r="AK96" s="307" t="b">
        <f t="shared" si="5"/>
        <v>0</v>
      </c>
    </row>
    <row r="97" spans="1:37" ht="27.75" customHeight="1" x14ac:dyDescent="0.25">
      <c r="B97" s="255" t="s">
        <v>15</v>
      </c>
      <c r="C97" s="134"/>
      <c r="D97" s="254" t="s">
        <v>15</v>
      </c>
      <c r="E97" s="134"/>
      <c r="F97" s="232" t="str">
        <f t="shared" si="2"/>
        <v>-</v>
      </c>
      <c r="G97" s="232" t="str">
        <f t="shared" si="3"/>
        <v>-</v>
      </c>
      <c r="H97" s="66"/>
      <c r="I97" s="66"/>
      <c r="J97" s="133"/>
      <c r="K97" s="66"/>
      <c r="L97" s="133"/>
      <c r="M97" s="66"/>
      <c r="N97" s="133"/>
      <c r="O97" s="66"/>
      <c r="P97" s="133"/>
      <c r="Q97" s="66"/>
      <c r="R97" s="133"/>
      <c r="S97" s="66"/>
      <c r="T97" s="133"/>
      <c r="U97" s="66"/>
      <c r="V97" s="133"/>
      <c r="W97" s="66"/>
      <c r="X97" s="133"/>
      <c r="Y97" s="66"/>
      <c r="Z97" s="133"/>
      <c r="AA97" s="66"/>
      <c r="AB97" s="133"/>
      <c r="AC97" s="66"/>
      <c r="AD97" s="133"/>
      <c r="AE97" s="66"/>
      <c r="AF97" s="133"/>
      <c r="AG97" s="66"/>
      <c r="AH97" s="5">
        <f t="shared" si="0"/>
        <v>0</v>
      </c>
      <c r="AI97" s="5" t="e">
        <f t="shared" si="1"/>
        <v>#DIV/0!</v>
      </c>
      <c r="AJ97" s="5">
        <f t="shared" si="4"/>
        <v>0</v>
      </c>
      <c r="AK97" s="307" t="b">
        <f t="shared" si="5"/>
        <v>0</v>
      </c>
    </row>
    <row r="98" spans="1:37" ht="27.75" customHeight="1" x14ac:dyDescent="0.25">
      <c r="B98" s="255" t="s">
        <v>15</v>
      </c>
      <c r="C98" s="134"/>
      <c r="D98" s="254" t="s">
        <v>15</v>
      </c>
      <c r="E98" s="134"/>
      <c r="F98" s="232" t="str">
        <f t="shared" si="2"/>
        <v>-</v>
      </c>
      <c r="G98" s="232" t="str">
        <f t="shared" si="3"/>
        <v>-</v>
      </c>
      <c r="H98" s="66"/>
      <c r="I98" s="66"/>
      <c r="J98" s="133"/>
      <c r="K98" s="66"/>
      <c r="L98" s="133"/>
      <c r="M98" s="66"/>
      <c r="N98" s="133"/>
      <c r="O98" s="66"/>
      <c r="P98" s="133"/>
      <c r="Q98" s="66"/>
      <c r="R98" s="133"/>
      <c r="S98" s="66"/>
      <c r="T98" s="133"/>
      <c r="U98" s="66"/>
      <c r="V98" s="133"/>
      <c r="W98" s="66"/>
      <c r="X98" s="133"/>
      <c r="Y98" s="66"/>
      <c r="Z98" s="133"/>
      <c r="AA98" s="66"/>
      <c r="AB98" s="133"/>
      <c r="AC98" s="66"/>
      <c r="AD98" s="133"/>
      <c r="AE98" s="66"/>
      <c r="AF98" s="133"/>
      <c r="AG98" s="66"/>
      <c r="AH98" s="5">
        <f t="shared" si="0"/>
        <v>0</v>
      </c>
      <c r="AI98" s="5" t="e">
        <f t="shared" si="1"/>
        <v>#DIV/0!</v>
      </c>
      <c r="AJ98" s="5">
        <f t="shared" si="4"/>
        <v>0</v>
      </c>
      <c r="AK98" s="307" t="b">
        <f t="shared" si="5"/>
        <v>0</v>
      </c>
    </row>
    <row r="99" spans="1:37" ht="27.75" customHeight="1" x14ac:dyDescent="0.25">
      <c r="B99" s="255" t="s">
        <v>15</v>
      </c>
      <c r="C99" s="134"/>
      <c r="D99" s="254" t="s">
        <v>15</v>
      </c>
      <c r="E99" s="134"/>
      <c r="F99" s="232" t="str">
        <f t="shared" si="2"/>
        <v>-</v>
      </c>
      <c r="G99" s="232" t="str">
        <f t="shared" si="3"/>
        <v>-</v>
      </c>
      <c r="H99" s="66"/>
      <c r="I99" s="66"/>
      <c r="J99" s="133"/>
      <c r="K99" s="66"/>
      <c r="L99" s="133"/>
      <c r="M99" s="66"/>
      <c r="N99" s="133"/>
      <c r="O99" s="66"/>
      <c r="P99" s="133"/>
      <c r="Q99" s="66"/>
      <c r="R99" s="133"/>
      <c r="S99" s="66"/>
      <c r="T99" s="133"/>
      <c r="U99" s="66"/>
      <c r="V99" s="133"/>
      <c r="W99" s="66"/>
      <c r="X99" s="133"/>
      <c r="Y99" s="66"/>
      <c r="Z99" s="133"/>
      <c r="AA99" s="66"/>
      <c r="AB99" s="133"/>
      <c r="AC99" s="66"/>
      <c r="AD99" s="133"/>
      <c r="AE99" s="66"/>
      <c r="AF99" s="133"/>
      <c r="AG99" s="66"/>
      <c r="AH99" s="5">
        <f t="shared" si="0"/>
        <v>0</v>
      </c>
      <c r="AI99" s="5" t="e">
        <f t="shared" si="1"/>
        <v>#DIV/0!</v>
      </c>
      <c r="AJ99" s="5">
        <f t="shared" si="4"/>
        <v>0</v>
      </c>
      <c r="AK99" s="307" t="b">
        <f t="shared" si="5"/>
        <v>0</v>
      </c>
    </row>
    <row r="100" spans="1:37" ht="27.75" customHeight="1" x14ac:dyDescent="0.25">
      <c r="B100" s="255" t="s">
        <v>15</v>
      </c>
      <c r="C100" s="134"/>
      <c r="D100" s="254" t="s">
        <v>15</v>
      </c>
      <c r="E100" s="134"/>
      <c r="F100" s="232" t="str">
        <f t="shared" si="2"/>
        <v>-</v>
      </c>
      <c r="G100" s="232" t="str">
        <f t="shared" si="3"/>
        <v>-</v>
      </c>
      <c r="H100" s="66"/>
      <c r="I100" s="66"/>
      <c r="J100" s="133"/>
      <c r="K100" s="66"/>
      <c r="L100" s="133"/>
      <c r="M100" s="66"/>
      <c r="N100" s="133"/>
      <c r="O100" s="66"/>
      <c r="P100" s="133"/>
      <c r="Q100" s="66"/>
      <c r="R100" s="133"/>
      <c r="S100" s="66"/>
      <c r="T100" s="133"/>
      <c r="U100" s="66"/>
      <c r="V100" s="133"/>
      <c r="W100" s="66"/>
      <c r="X100" s="133"/>
      <c r="Y100" s="66"/>
      <c r="Z100" s="133"/>
      <c r="AA100" s="66"/>
      <c r="AB100" s="133"/>
      <c r="AC100" s="66"/>
      <c r="AD100" s="133"/>
      <c r="AE100" s="66"/>
      <c r="AF100" s="133"/>
      <c r="AG100" s="66"/>
      <c r="AH100" s="5">
        <f t="shared" si="0"/>
        <v>0</v>
      </c>
      <c r="AI100" s="5" t="e">
        <f t="shared" si="1"/>
        <v>#DIV/0!</v>
      </c>
      <c r="AJ100" s="5">
        <f t="shared" si="4"/>
        <v>0</v>
      </c>
      <c r="AK100" s="307" t="b">
        <f t="shared" si="5"/>
        <v>0</v>
      </c>
    </row>
    <row r="101" spans="1:37" ht="3.75" customHeight="1" x14ac:dyDescent="0.25">
      <c r="A101" s="2"/>
      <c r="B101" s="2"/>
      <c r="C101" s="2"/>
      <c r="D101" s="2"/>
      <c r="E101" s="232" t="str">
        <f>IFERROR(IF(AJ101=TRUE,IF(OR($J$62=0,$L$62=0,$N$62=0,$P$62=0,$R$62=0,$T$62=0,$V$62=0,$X$62=0,$Z$62=0,$AB$62=0,$AD$62=0,$AF$62=0,AI101=0,J101=0,L101=0,N101=0,P101=0,R101=0,T101=0,V101=0,X101=0,Z101=0,AB101=0,AD101=0,AF101=0),"-",AI101/(IF(C101="mg/l",1000,IF(C101="ng/l",1000000000,IF(C101="µg/l",1000000,))))),"-"),"-")</f>
        <v>-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37" ht="1.5" hidden="1" customHeight="1" x14ac:dyDescent="0.25">
      <c r="A102" s="2"/>
      <c r="C102" s="2"/>
      <c r="D102" s="2"/>
      <c r="E102" s="232" t="str">
        <f>IFERROR(IF(AJ102=TRUE,IF(OR($J$62=0,$L$62=0,$N$62=0,$P$62=0,$R$62=0,$T$62=0,$V$62=0,$X$62=0,$Z$62=0,$AB$62=0,$AD$62=0,$AF$62=0,AI102=0,J102=0,L102=0,N102=0,P102=0,R102=0,T102=0,V102=0,X102=0,Z102=0,AB102=0,AD102=0,AF102=0),"-",AI102/(IF(C102="mg/l",1000,IF(C102="ng/l",1000000000,IF(C102="µg/l",1000000,))))),"-"),"-")</f>
        <v>-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37" ht="3" customHeight="1" x14ac:dyDescent="0.25">
      <c r="A103" s="2"/>
      <c r="B103" s="24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</sheetData>
  <sheetProtection algorithmName="SHA-512" hashValue="h2ykzV46/lDvnDIV208XT1R4HGkagmHvrhnp9i1FPbZOBkvQ3N7x7q4LUr7SWXyRVgW7ZEytTMXy3MbeGvtpgA==" saltValue="3dq++JN4Dnz6+DVXft2dAQ==" spinCount="100000" sheet="1" objects="1" scenarios="1"/>
  <customSheetViews>
    <customSheetView guid="{3C65655F-F5CB-4AFF-9FBB-FFE0704F7A17}" scale="75" topLeftCell="A34">
      <selection activeCell="E64" sqref="E64"/>
      <pageMargins left="0.7" right="0.7" top="0.75" bottom="0.75" header="0.3" footer="0.3"/>
    </customSheetView>
  </customSheetViews>
  <mergeCells count="330">
    <mergeCell ref="K13:L13"/>
    <mergeCell ref="K14:L14"/>
    <mergeCell ref="K15:L15"/>
    <mergeCell ref="K16:L16"/>
    <mergeCell ref="I41:J41"/>
    <mergeCell ref="B5:D5"/>
    <mergeCell ref="B6:D6"/>
    <mergeCell ref="F28:G28"/>
    <mergeCell ref="F29:G29"/>
    <mergeCell ref="F30:G30"/>
    <mergeCell ref="F31:G31"/>
    <mergeCell ref="F32:G32"/>
    <mergeCell ref="F33:G33"/>
    <mergeCell ref="F25:G25"/>
    <mergeCell ref="F26:G26"/>
    <mergeCell ref="F27:G27"/>
    <mergeCell ref="I30:J30"/>
    <mergeCell ref="I31:J31"/>
    <mergeCell ref="F37:G37"/>
    <mergeCell ref="F38:G38"/>
    <mergeCell ref="I22:J22"/>
    <mergeCell ref="I23:J23"/>
    <mergeCell ref="I24:J24"/>
    <mergeCell ref="I25:J25"/>
    <mergeCell ref="I26:J26"/>
    <mergeCell ref="I33:J33"/>
    <mergeCell ref="I34:J34"/>
    <mergeCell ref="I35:J35"/>
    <mergeCell ref="I36:J36"/>
    <mergeCell ref="I13:J13"/>
    <mergeCell ref="I14:J14"/>
    <mergeCell ref="I15:J15"/>
    <mergeCell ref="I16:J16"/>
    <mergeCell ref="I17:J17"/>
    <mergeCell ref="I18:J18"/>
    <mergeCell ref="I19:J19"/>
    <mergeCell ref="I20:J20"/>
    <mergeCell ref="I21:J21"/>
    <mergeCell ref="K40:L40"/>
    <mergeCell ref="K17:L17"/>
    <mergeCell ref="K18:L18"/>
    <mergeCell ref="K19:L19"/>
    <mergeCell ref="K20:L20"/>
    <mergeCell ref="K21:L21"/>
    <mergeCell ref="K22:L22"/>
    <mergeCell ref="K23:L23"/>
    <mergeCell ref="K24:L24"/>
    <mergeCell ref="K25:L25"/>
    <mergeCell ref="M48:N48"/>
    <mergeCell ref="K26:L26"/>
    <mergeCell ref="I32:J32"/>
    <mergeCell ref="K41:L41"/>
    <mergeCell ref="K32:L32"/>
    <mergeCell ref="K33:L33"/>
    <mergeCell ref="K34:L34"/>
    <mergeCell ref="K35:L35"/>
    <mergeCell ref="K36:L36"/>
    <mergeCell ref="I37:J37"/>
    <mergeCell ref="I38:J38"/>
    <mergeCell ref="I39:J39"/>
    <mergeCell ref="I40:J40"/>
    <mergeCell ref="K27:L27"/>
    <mergeCell ref="K28:L28"/>
    <mergeCell ref="K29:L29"/>
    <mergeCell ref="K30:L30"/>
    <mergeCell ref="K31:L31"/>
    <mergeCell ref="I27:J27"/>
    <mergeCell ref="I28:J28"/>
    <mergeCell ref="I29:J29"/>
    <mergeCell ref="K37:L37"/>
    <mergeCell ref="K38:L38"/>
    <mergeCell ref="K39:L39"/>
    <mergeCell ref="I46:J46"/>
    <mergeCell ref="J61:K61"/>
    <mergeCell ref="I42:J42"/>
    <mergeCell ref="I43:J43"/>
    <mergeCell ref="I44:J44"/>
    <mergeCell ref="I45:J45"/>
    <mergeCell ref="K42:L42"/>
    <mergeCell ref="K43:L43"/>
    <mergeCell ref="K44:L44"/>
    <mergeCell ref="K45:L45"/>
    <mergeCell ref="K46:L46"/>
    <mergeCell ref="I47:J47"/>
    <mergeCell ref="I48:J48"/>
    <mergeCell ref="I49:J49"/>
    <mergeCell ref="I51:J51"/>
    <mergeCell ref="I50:J50"/>
    <mergeCell ref="K47:L47"/>
    <mergeCell ref="K48:L48"/>
    <mergeCell ref="K49:L49"/>
    <mergeCell ref="K50:L50"/>
    <mergeCell ref="K51:L51"/>
    <mergeCell ref="M49:N49"/>
    <mergeCell ref="M50:N50"/>
    <mergeCell ref="M51:N51"/>
    <mergeCell ref="M52:N52"/>
    <mergeCell ref="Z61:AA61"/>
    <mergeCell ref="V62:W62"/>
    <mergeCell ref="Z62:AA62"/>
    <mergeCell ref="J62:K62"/>
    <mergeCell ref="Z63:AA63"/>
    <mergeCell ref="X63:Y63"/>
    <mergeCell ref="P63:Q63"/>
    <mergeCell ref="P62:Q62"/>
    <mergeCell ref="L63:M63"/>
    <mergeCell ref="N63:O63"/>
    <mergeCell ref="N62:O62"/>
    <mergeCell ref="P61:Q61"/>
    <mergeCell ref="J63:K63"/>
    <mergeCell ref="L62:M62"/>
    <mergeCell ref="AB61:AC61"/>
    <mergeCell ref="AD61:AE61"/>
    <mergeCell ref="V63:W63"/>
    <mergeCell ref="R61:S61"/>
    <mergeCell ref="T61:U61"/>
    <mergeCell ref="R62:S62"/>
    <mergeCell ref="T62:U62"/>
    <mergeCell ref="T63:U63"/>
    <mergeCell ref="R63:S63"/>
    <mergeCell ref="AF61:AG61"/>
    <mergeCell ref="AB62:AC62"/>
    <mergeCell ref="AD62:AE62"/>
    <mergeCell ref="AF62:AG62"/>
    <mergeCell ref="AF63:AG63"/>
    <mergeCell ref="AD63:AE63"/>
    <mergeCell ref="AB63:AC63"/>
    <mergeCell ref="M18:N18"/>
    <mergeCell ref="M19:N19"/>
    <mergeCell ref="M20:N20"/>
    <mergeCell ref="M21:N21"/>
    <mergeCell ref="M22:N22"/>
    <mergeCell ref="O22:P22"/>
    <mergeCell ref="O23:P23"/>
    <mergeCell ref="O24:P24"/>
    <mergeCell ref="O25:P25"/>
    <mergeCell ref="O26:P26"/>
    <mergeCell ref="O27:P27"/>
    <mergeCell ref="M32:N32"/>
    <mergeCell ref="M24:N24"/>
    <mergeCell ref="M25:N25"/>
    <mergeCell ref="M26:N26"/>
    <mergeCell ref="M27:N27"/>
    <mergeCell ref="O29:P29"/>
    <mergeCell ref="M13:N13"/>
    <mergeCell ref="M14:N14"/>
    <mergeCell ref="M15:N15"/>
    <mergeCell ref="M16:N16"/>
    <mergeCell ref="M17:N17"/>
    <mergeCell ref="M46:N46"/>
    <mergeCell ref="M47:N47"/>
    <mergeCell ref="M38:N38"/>
    <mergeCell ref="M39:N39"/>
    <mergeCell ref="M40:N40"/>
    <mergeCell ref="M41:N41"/>
    <mergeCell ref="M42:N42"/>
    <mergeCell ref="M33:N33"/>
    <mergeCell ref="M34:N34"/>
    <mergeCell ref="M35:N35"/>
    <mergeCell ref="M36:N36"/>
    <mergeCell ref="M37:N37"/>
    <mergeCell ref="M43:N43"/>
    <mergeCell ref="M44:N44"/>
    <mergeCell ref="M45:N45"/>
    <mergeCell ref="M28:N28"/>
    <mergeCell ref="M29:N29"/>
    <mergeCell ref="M30:N30"/>
    <mergeCell ref="M31:N31"/>
    <mergeCell ref="O13:P13"/>
    <mergeCell ref="O14:P14"/>
    <mergeCell ref="O15:P15"/>
    <mergeCell ref="O16:P16"/>
    <mergeCell ref="O17:P17"/>
    <mergeCell ref="O18:P18"/>
    <mergeCell ref="O19:P19"/>
    <mergeCell ref="O20:P20"/>
    <mergeCell ref="O21:P21"/>
    <mergeCell ref="O30:P30"/>
    <mergeCell ref="O31:P31"/>
    <mergeCell ref="O46:P46"/>
    <mergeCell ref="O47:P47"/>
    <mergeCell ref="O38:P38"/>
    <mergeCell ref="O39:P39"/>
    <mergeCell ref="O40:P40"/>
    <mergeCell ref="O41:P41"/>
    <mergeCell ref="O42:P42"/>
    <mergeCell ref="O33:P33"/>
    <mergeCell ref="O34:P34"/>
    <mergeCell ref="O35:P35"/>
    <mergeCell ref="O36:P36"/>
    <mergeCell ref="O37:P37"/>
    <mergeCell ref="O32:P32"/>
    <mergeCell ref="O43:P43"/>
    <mergeCell ref="O44:P44"/>
    <mergeCell ref="O45:P45"/>
    <mergeCell ref="F51:G51"/>
    <mergeCell ref="F52:G52"/>
    <mergeCell ref="F53:G53"/>
    <mergeCell ref="F44:G44"/>
    <mergeCell ref="F45:G45"/>
    <mergeCell ref="F46:G46"/>
    <mergeCell ref="F47:G47"/>
    <mergeCell ref="F48:G48"/>
    <mergeCell ref="Q22:R22"/>
    <mergeCell ref="Q23:R23"/>
    <mergeCell ref="Q24:R24"/>
    <mergeCell ref="Q25:R25"/>
    <mergeCell ref="Q26:R26"/>
    <mergeCell ref="Q48:R48"/>
    <mergeCell ref="Q49:R49"/>
    <mergeCell ref="Q50:R50"/>
    <mergeCell ref="O48:P48"/>
    <mergeCell ref="O49:P49"/>
    <mergeCell ref="M23:N23"/>
    <mergeCell ref="Q38:R38"/>
    <mergeCell ref="Q39:R39"/>
    <mergeCell ref="Q40:R40"/>
    <mergeCell ref="Q41:R41"/>
    <mergeCell ref="Q42:R42"/>
    <mergeCell ref="F43:G43"/>
    <mergeCell ref="F34:G34"/>
    <mergeCell ref="F35:G35"/>
    <mergeCell ref="Q13:R13"/>
    <mergeCell ref="Q14:R14"/>
    <mergeCell ref="Q15:R15"/>
    <mergeCell ref="Q16:R16"/>
    <mergeCell ref="Q17:R17"/>
    <mergeCell ref="Q18:R18"/>
    <mergeCell ref="Q19:R19"/>
    <mergeCell ref="Q20:R20"/>
    <mergeCell ref="Q21:R21"/>
    <mergeCell ref="Q27:R27"/>
    <mergeCell ref="Q33:R33"/>
    <mergeCell ref="Q34:R34"/>
    <mergeCell ref="Q35:R35"/>
    <mergeCell ref="Q36:R36"/>
    <mergeCell ref="Q37:R37"/>
    <mergeCell ref="Q28:R28"/>
    <mergeCell ref="Q29:R29"/>
    <mergeCell ref="Q30:R30"/>
    <mergeCell ref="Q31:R31"/>
    <mergeCell ref="Q32:R32"/>
    <mergeCell ref="O28:P28"/>
    <mergeCell ref="S13:U13"/>
    <mergeCell ref="S14:U14"/>
    <mergeCell ref="S15:U15"/>
    <mergeCell ref="S16:U16"/>
    <mergeCell ref="S17:U17"/>
    <mergeCell ref="F49:G49"/>
    <mergeCell ref="F50:G50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4:G24"/>
    <mergeCell ref="F36:G36"/>
    <mergeCell ref="F22:G22"/>
    <mergeCell ref="F23:G23"/>
    <mergeCell ref="F39:G39"/>
    <mergeCell ref="F40:G40"/>
    <mergeCell ref="F41:G41"/>
    <mergeCell ref="F42:G42"/>
    <mergeCell ref="S23:U23"/>
    <mergeCell ref="S24:U24"/>
    <mergeCell ref="S25:U25"/>
    <mergeCell ref="S26:U26"/>
    <mergeCell ref="S27:U27"/>
    <mergeCell ref="S18:U18"/>
    <mergeCell ref="S19:U19"/>
    <mergeCell ref="S20:U20"/>
    <mergeCell ref="S21:U21"/>
    <mergeCell ref="S22:U22"/>
    <mergeCell ref="S33:U33"/>
    <mergeCell ref="S34:U34"/>
    <mergeCell ref="S35:U35"/>
    <mergeCell ref="S36:U36"/>
    <mergeCell ref="S37:U37"/>
    <mergeCell ref="S28:U28"/>
    <mergeCell ref="S29:U29"/>
    <mergeCell ref="S30:U30"/>
    <mergeCell ref="S31:U31"/>
    <mergeCell ref="S32:U32"/>
    <mergeCell ref="S38:U38"/>
    <mergeCell ref="S39:U39"/>
    <mergeCell ref="S40:U40"/>
    <mergeCell ref="S41:U41"/>
    <mergeCell ref="S42:U42"/>
    <mergeCell ref="S43:U43"/>
    <mergeCell ref="S44:U44"/>
    <mergeCell ref="S45:U45"/>
    <mergeCell ref="S46:U46"/>
    <mergeCell ref="S47:U47"/>
    <mergeCell ref="V61:W61"/>
    <mergeCell ref="Q51:R51"/>
    <mergeCell ref="Q52:R52"/>
    <mergeCell ref="Q43:R43"/>
    <mergeCell ref="Q44:R44"/>
    <mergeCell ref="Q45:R45"/>
    <mergeCell ref="Q46:R46"/>
    <mergeCell ref="Q47:R47"/>
    <mergeCell ref="Q53:R53"/>
    <mergeCell ref="B61:D61"/>
    <mergeCell ref="B62:E63"/>
    <mergeCell ref="G61:H61"/>
    <mergeCell ref="E61:F61"/>
    <mergeCell ref="F62:G63"/>
    <mergeCell ref="O53:P53"/>
    <mergeCell ref="X62:Y62"/>
    <mergeCell ref="S53:U53"/>
    <mergeCell ref="S48:U48"/>
    <mergeCell ref="S49:U49"/>
    <mergeCell ref="S50:U50"/>
    <mergeCell ref="S51:U51"/>
    <mergeCell ref="S52:U52"/>
    <mergeCell ref="O50:P50"/>
    <mergeCell ref="O51:P51"/>
    <mergeCell ref="O52:P52"/>
    <mergeCell ref="M53:N53"/>
    <mergeCell ref="X61:Y61"/>
    <mergeCell ref="K52:L52"/>
    <mergeCell ref="K53:L53"/>
    <mergeCell ref="L61:M61"/>
    <mergeCell ref="N61:O61"/>
    <mergeCell ref="I52:J52"/>
    <mergeCell ref="I53:J53"/>
  </mergeCells>
  <conditionalFormatting sqref="C66:C100">
    <cfRule type="expression" dxfId="20" priority="73">
      <formula>IF($B66="Outro",FALSE,TRUE)</formula>
    </cfRule>
  </conditionalFormatting>
  <conditionalFormatting sqref="E66:E100">
    <cfRule type="expression" dxfId="19" priority="1">
      <formula>IF($D66="Outro",FALSE,TRUE)</formula>
    </cfRule>
  </conditionalFormatting>
  <dataValidations count="6">
    <dataValidation allowBlank="1" showInputMessage="1" showErrorMessage="1" prompt="O título da folha de cálculo encontra-se nesta célula" sqref="B1 I1" xr:uid="{00000000-0002-0000-1600-000000000000}"/>
    <dataValidation type="list" allowBlank="1" showInputMessage="1" showErrorMessage="1" sqref="D50:D55" xr:uid="{00000000-0002-0000-1600-000001000000}">
      <formula1>"&lt;Selecionar&gt;, Águas pluviais, Industrial, Doméstico, Doméstico e Industrial, Todos, Outro"</formula1>
    </dataValidation>
    <dataValidation type="list" allowBlank="1" showInputMessage="1" showErrorMessage="1" sqref="E14:E55 L54:L55 O14:O53" xr:uid="{00000000-0002-0000-1600-000002000000}">
      <formula1>"&lt;Selecionar&gt;,Contínuo,Descontínuo,Outro"</formula1>
    </dataValidation>
    <dataValidation type="list" allowBlank="1" showInputMessage="1" showErrorMessage="1" sqref="D14:D49 K54:K55 M14:M53" xr:uid="{00000000-0002-0000-1600-000003000000}">
      <formula1>"&lt;Selecionar&gt;, Águas pluviais potencialmente contaminadas, Industrial, Doméstico, Doméstico e Industrial, Todos, Outro (identificar nas observações)"</formula1>
    </dataValidation>
    <dataValidation type="whole" operator="lessThanOrEqual" allowBlank="1" showInputMessage="1" showErrorMessage="1" errorTitle="1" error="O número de horas de descarga deverá ser inferior ou igual ao número de horas do mês" sqref="L63:AG63" xr:uid="{00000000-0002-0000-1600-000004000000}">
      <formula1>L64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66:J100 L66:L100 N66:N100 P66:P100 R66:R100 T66:T100 V66:V100 X66:X100 Z66:Z100 AB66:AB100 AD66:AD100 AF66:AF100" xr:uid="{00000000-0002-0000-1600-000005000000}">
      <formula1>" -,&lt;LQ, &lt;Ld"</formula1>
    </dataValidation>
  </dataValidations>
  <hyperlinks>
    <hyperlink ref="B2" location="Atividade!A1" display="&lt; Voltar ao ínicio" xr:uid="{00000000-0004-0000-1600-000000000000}"/>
    <hyperlink ref="B9" location="topoagua" display="&lt;&lt; Voltar ao topo" xr:uid="{00000000-0004-0000-1600-000001000000}"/>
    <hyperlink ref="B59" location="topoagua" display="&lt;&lt; Voltar ao topo" xr:uid="{00000000-0004-0000-1600-000002000000}"/>
    <hyperlink ref="B5:D5" location="Listagem_e_caracteristicas_dos_pontos_de_emissão" display="Listagem e caracteristicas dos pontos de emissão" xr:uid="{00000000-0004-0000-1600-000003000000}"/>
    <hyperlink ref="B6:D6" location="Rejeição_em_coletor___preencha_uma_tabela_para_cada_ponto_de_emissão__se_necessário_copie_a_tabela_completa_e_cole_abaixo_da_anterior" display="Rejeição de águas resíduais" xr:uid="{00000000-0004-0000-1600-000004000000}"/>
    <hyperlink ref="B7" location="'ED2'!A1" display="ED2" xr:uid="{00000000-0004-0000-1600-000005000000}"/>
    <hyperlink ref="C7" location="'ED3'!A1" display="ED3" xr:uid="{00000000-0004-0000-1600-000006000000}"/>
    <hyperlink ref="D7" location="'ED4'!A1" display="ED4" xr:uid="{00000000-0004-0000-1600-000007000000}"/>
    <hyperlink ref="E7" location="'ED5'!A1" display="ED5" xr:uid="{00000000-0004-0000-1600-000008000000}"/>
    <hyperlink ref="F7" location="'ED6'!A1" display="ED6" xr:uid="{00000000-0004-0000-1600-000009000000}"/>
    <hyperlink ref="G7" location="'ED7'!A1" display="ED7" xr:uid="{00000000-0004-0000-1600-00000A000000}"/>
    <hyperlink ref="H7" location="'ED8'!A1" display="ED8" xr:uid="{00000000-0004-0000-1600-00000B000000}"/>
    <hyperlink ref="I7" location="'ED9'!A1" display="ED9" xr:uid="{00000000-0004-0000-1600-00000C000000}"/>
    <hyperlink ref="J7" location="'ED10'!A1" display="ED10" xr:uid="{00000000-0004-0000-1600-00000D000000}"/>
  </hyperlinks>
  <pageMargins left="0.25" right="0.25" top="0.75" bottom="0.75" header="0.3" footer="0.3"/>
  <pageSetup paperSize="9" scale="30" fitToHeight="0" orientation="landscape" r:id="rId1"/>
  <rowBreaks count="2" manualBreakCount="2">
    <brk id="55" max="30" man="1"/>
    <brk id="100" max="16383" man="1"/>
  </rowBreaks>
  <ignoredErrors>
    <ignoredError sqref="S64 M64 AA64 AE64 Q64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6000000}">
          <x14:formula1>
            <xm:f>Suporte!$A$6:$A$23</xm:f>
          </x14:formula1>
          <xm:sqref>D66:D100 C101:D101</xm:sqref>
        </x14:dataValidation>
        <x14:dataValidation type="list" allowBlank="1" showInputMessage="1" showErrorMessage="1" xr:uid="{00000000-0002-0000-1600-000007000000}">
          <x14:formula1>
            <xm:f>Suporte!$T$6:$T$196</xm:f>
          </x14:formula1>
          <xm:sqref>B66:B101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Q57"/>
  <sheetViews>
    <sheetView zoomScale="50" zoomScaleNormal="50" workbookViewId="0">
      <selection activeCell="G20" sqref="G20"/>
    </sheetView>
  </sheetViews>
  <sheetFormatPr defaultColWidth="9" defaultRowHeight="15" x14ac:dyDescent="0.25"/>
  <cols>
    <col min="1" max="1" width="3.375" style="5" customWidth="1"/>
    <col min="2" max="2" width="14.875" style="5" customWidth="1"/>
    <col min="3" max="4" width="13.875" style="5" customWidth="1"/>
    <col min="5" max="5" width="15.875" style="5" customWidth="1"/>
    <col min="6" max="6" width="18.375" style="5" customWidth="1"/>
    <col min="7" max="7" width="12.75" style="5" customWidth="1"/>
    <col min="8" max="8" width="14.875" style="5" customWidth="1"/>
    <col min="9" max="9" width="12.75" style="5" customWidth="1"/>
    <col min="10" max="10" width="8.5" style="5" customWidth="1"/>
    <col min="11" max="11" width="17.625" style="5" customWidth="1"/>
    <col min="12" max="12" width="8.5" style="5" customWidth="1"/>
    <col min="13" max="13" width="17.625" style="5" customWidth="1"/>
    <col min="14" max="14" width="8.5" style="5" customWidth="1"/>
    <col min="15" max="15" width="17.625" style="5" customWidth="1"/>
    <col min="16" max="16" width="8.5" style="5" customWidth="1"/>
    <col min="17" max="17" width="17.625" style="5" customWidth="1"/>
    <col min="18" max="18" width="8.5" style="5" customWidth="1"/>
    <col min="19" max="19" width="17.625" style="5" customWidth="1"/>
    <col min="20" max="20" width="8.5" style="5" customWidth="1"/>
    <col min="21" max="21" width="17.625" style="5" customWidth="1"/>
    <col min="22" max="22" width="8.5" style="5" customWidth="1"/>
    <col min="23" max="23" width="17.625" style="5" customWidth="1"/>
    <col min="24" max="24" width="8.5" style="5" customWidth="1"/>
    <col min="25" max="25" width="17.625" style="5" customWidth="1"/>
    <col min="26" max="26" width="8.5" style="5" customWidth="1"/>
    <col min="27" max="27" width="17.625" style="5" customWidth="1"/>
    <col min="28" max="28" width="8.5" style="5" customWidth="1"/>
    <col min="29" max="29" width="17.625" style="5" customWidth="1"/>
    <col min="30" max="30" width="8.5" style="5" customWidth="1"/>
    <col min="31" max="31" width="17.625" style="5" customWidth="1"/>
    <col min="32" max="32" width="8.5" style="5" customWidth="1"/>
    <col min="33" max="33" width="17.625" style="5" customWidth="1"/>
    <col min="34" max="34" width="9.25" style="5" hidden="1" customWidth="1"/>
    <col min="35" max="35" width="11.75" style="5" hidden="1" customWidth="1"/>
    <col min="36" max="36" width="16.375" style="5" hidden="1" customWidth="1"/>
    <col min="37" max="37" width="9" style="5" hidden="1" customWidth="1"/>
    <col min="38" max="38" width="0" style="5" hidden="1" customWidth="1"/>
    <col min="39" max="16384" width="9" style="5"/>
  </cols>
  <sheetData>
    <row r="1" spans="1:37" ht="23.25" x14ac:dyDescent="0.25">
      <c r="A1" s="236"/>
      <c r="B1" s="87" t="s">
        <v>149</v>
      </c>
      <c r="C1" s="236"/>
      <c r="D1" s="236"/>
      <c r="E1" s="236"/>
      <c r="F1" s="236"/>
      <c r="G1" s="17" t="s">
        <v>10</v>
      </c>
      <c r="H1" s="18">
        <f>Atividade!L3</f>
        <v>0</v>
      </c>
      <c r="I1" s="88" t="s">
        <v>6</v>
      </c>
      <c r="J1" s="18">
        <f>Atividade!I3</f>
        <v>2021</v>
      </c>
      <c r="K1" s="18"/>
      <c r="L1" s="237"/>
      <c r="M1" s="236"/>
      <c r="N1" s="236"/>
      <c r="O1" s="236"/>
      <c r="P1" s="236"/>
      <c r="Q1" s="236"/>
      <c r="R1" s="236"/>
      <c r="S1" s="236"/>
      <c r="T1" s="236"/>
      <c r="U1" s="236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pans="1:37" ht="16.5" thickBot="1" x14ac:dyDescent="0.3">
      <c r="A2" s="238"/>
      <c r="B2" s="92" t="s">
        <v>11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3" t="s">
        <v>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5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5">
      <c r="A5" s="3"/>
      <c r="B5" s="724" t="s">
        <v>2408</v>
      </c>
      <c r="C5" s="724"/>
      <c r="D5" s="72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5">
      <c r="A6" s="3"/>
      <c r="B6" s="724" t="s">
        <v>2512</v>
      </c>
      <c r="C6" s="724"/>
      <c r="D6" s="724"/>
      <c r="E6" s="239"/>
      <c r="F6" s="239"/>
      <c r="G6" s="239"/>
      <c r="H6" s="239"/>
      <c r="I6" s="239"/>
      <c r="J6" s="239"/>
      <c r="K6" s="239"/>
      <c r="L6" s="239"/>
      <c r="M6" s="239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2" customHeight="1" x14ac:dyDescent="0.25">
      <c r="A7" s="3"/>
      <c r="B7" s="239" t="s">
        <v>2666</v>
      </c>
      <c r="C7" s="239" t="s">
        <v>2450</v>
      </c>
      <c r="D7" s="239" t="s">
        <v>2451</v>
      </c>
      <c r="E7" s="239" t="s">
        <v>2452</v>
      </c>
      <c r="F7" s="239" t="s">
        <v>2453</v>
      </c>
      <c r="G7" s="239" t="s">
        <v>2454</v>
      </c>
      <c r="H7" s="239" t="s">
        <v>2455</v>
      </c>
      <c r="I7" s="239" t="s">
        <v>2456</v>
      </c>
      <c r="J7" s="239" t="s">
        <v>2457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9" spans="1:37" ht="5.2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177"/>
      <c r="O9" s="2"/>
      <c r="P9" s="2"/>
      <c r="Q9" s="2"/>
      <c r="R9" s="2"/>
      <c r="S9" s="2"/>
      <c r="T9" s="2"/>
    </row>
    <row r="10" spans="1:37" ht="27" customHeight="1" x14ac:dyDescent="0.25">
      <c r="A10" s="24"/>
      <c r="B10" s="41" t="s">
        <v>2513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"/>
      <c r="AG10" s="2"/>
      <c r="AH10" s="2"/>
      <c r="AI10" s="2"/>
      <c r="AJ10" s="2"/>
      <c r="AK10" s="2"/>
    </row>
    <row r="11" spans="1:37" ht="5.25" customHeight="1" x14ac:dyDescent="0.25">
      <c r="A11" s="2"/>
      <c r="B11" s="158"/>
      <c r="C11" s="24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2.25" customHeight="1" x14ac:dyDescent="0.25">
      <c r="A12" s="2"/>
      <c r="B12" s="94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5" customHeight="1" x14ac:dyDescent="0.25">
      <c r="A13" s="2"/>
      <c r="B13" s="239" t="s">
        <v>2381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5.75" x14ac:dyDescent="0.25">
      <c r="A14" s="2"/>
      <c r="B14" s="99" t="s">
        <v>2936</v>
      </c>
      <c r="C14" s="2"/>
      <c r="D14" s="2"/>
      <c r="E14" s="2"/>
      <c r="F14" s="2"/>
      <c r="G14" s="243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37" ht="60.75" customHeight="1" x14ac:dyDescent="0.25">
      <c r="B15" s="664" t="s">
        <v>2429</v>
      </c>
      <c r="C15" s="664"/>
      <c r="D15" s="664"/>
      <c r="E15" s="649"/>
      <c r="F15" s="651"/>
      <c r="G15" s="664" t="s">
        <v>2510</v>
      </c>
      <c r="H15" s="664"/>
      <c r="I15" s="135"/>
      <c r="J15" s="810" t="s">
        <v>28</v>
      </c>
      <c r="K15" s="799"/>
      <c r="L15" s="798" t="s">
        <v>29</v>
      </c>
      <c r="M15" s="799"/>
      <c r="N15" s="798" t="s">
        <v>30</v>
      </c>
      <c r="O15" s="799"/>
      <c r="P15" s="798" t="s">
        <v>31</v>
      </c>
      <c r="Q15" s="799"/>
      <c r="R15" s="798" t="s">
        <v>32</v>
      </c>
      <c r="S15" s="799"/>
      <c r="T15" s="798" t="s">
        <v>33</v>
      </c>
      <c r="U15" s="799"/>
      <c r="V15" s="798" t="s">
        <v>34</v>
      </c>
      <c r="W15" s="799"/>
      <c r="X15" s="798" t="s">
        <v>35</v>
      </c>
      <c r="Y15" s="799"/>
      <c r="Z15" s="798" t="s">
        <v>36</v>
      </c>
      <c r="AA15" s="799"/>
      <c r="AB15" s="798" t="s">
        <v>37</v>
      </c>
      <c r="AC15" s="799"/>
      <c r="AD15" s="798" t="s">
        <v>38</v>
      </c>
      <c r="AE15" s="799"/>
      <c r="AF15" s="798" t="s">
        <v>39</v>
      </c>
      <c r="AG15" s="802"/>
      <c r="AH15" s="244" t="s">
        <v>131</v>
      </c>
    </row>
    <row r="16" spans="1:37" ht="39" customHeight="1" x14ac:dyDescent="0.25">
      <c r="B16" s="664" t="s">
        <v>2508</v>
      </c>
      <c r="C16" s="664"/>
      <c r="D16" s="664"/>
      <c r="E16" s="664"/>
      <c r="F16" s="789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790"/>
      <c r="H16" s="301" t="s">
        <v>2507</v>
      </c>
      <c r="I16" s="245" t="s">
        <v>2733</v>
      </c>
      <c r="J16" s="794"/>
      <c r="K16" s="795"/>
      <c r="L16" s="811"/>
      <c r="M16" s="812"/>
      <c r="N16" s="811"/>
      <c r="O16" s="812"/>
      <c r="P16" s="811"/>
      <c r="Q16" s="812"/>
      <c r="R16" s="811"/>
      <c r="S16" s="812"/>
      <c r="T16" s="811"/>
      <c r="U16" s="812"/>
      <c r="V16" s="811"/>
      <c r="W16" s="812"/>
      <c r="X16" s="811"/>
      <c r="Y16" s="812"/>
      <c r="Z16" s="811"/>
      <c r="AA16" s="812"/>
      <c r="AB16" s="811"/>
      <c r="AC16" s="812"/>
      <c r="AD16" s="811"/>
      <c r="AE16" s="812"/>
      <c r="AF16" s="811"/>
      <c r="AG16" s="813"/>
      <c r="AH16" s="246" t="str">
        <f>IFERROR((AVERAGEIF(K16:AG16,"&gt;0")),"")</f>
        <v/>
      </c>
      <c r="AK16" s="30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3">
      <c r="B17" s="664"/>
      <c r="C17" s="664"/>
      <c r="D17" s="664"/>
      <c r="E17" s="664"/>
      <c r="F17" s="791"/>
      <c r="G17" s="792"/>
      <c r="H17" s="301" t="s">
        <v>407</v>
      </c>
      <c r="I17" s="245" t="s">
        <v>408</v>
      </c>
      <c r="J17" s="808"/>
      <c r="K17" s="809"/>
      <c r="L17" s="803"/>
      <c r="M17" s="805"/>
      <c r="N17" s="803"/>
      <c r="O17" s="805"/>
      <c r="P17" s="803"/>
      <c r="Q17" s="805"/>
      <c r="R17" s="803"/>
      <c r="S17" s="805"/>
      <c r="T17" s="803"/>
      <c r="U17" s="805"/>
      <c r="V17" s="803"/>
      <c r="W17" s="805"/>
      <c r="X17" s="803"/>
      <c r="Y17" s="805"/>
      <c r="Z17" s="803"/>
      <c r="AA17" s="805"/>
      <c r="AB17" s="803"/>
      <c r="AC17" s="805"/>
      <c r="AD17" s="803"/>
      <c r="AE17" s="805"/>
      <c r="AF17" s="803"/>
      <c r="AG17" s="804"/>
      <c r="AH17" s="246" t="str">
        <f>IFERROR(AVERAGEIF(K17:AG17,"&gt;0"),"")</f>
        <v/>
      </c>
    </row>
    <row r="18" spans="2:43" ht="17.25" hidden="1" customHeight="1" thickBot="1" x14ac:dyDescent="0.3">
      <c r="B18" s="2"/>
      <c r="C18" s="299" t="s">
        <v>2403</v>
      </c>
      <c r="D18" s="300" t="s">
        <v>408</v>
      </c>
      <c r="E18" s="300"/>
      <c r="F18" s="294"/>
      <c r="G18" s="297" t="s">
        <v>406</v>
      </c>
      <c r="H18" s="247"/>
      <c r="I18" s="247" t="s">
        <v>406</v>
      </c>
      <c r="J18" s="247"/>
      <c r="K18" s="248">
        <f>24*31</f>
        <v>744</v>
      </c>
      <c r="L18" s="248"/>
      <c r="M18" s="248">
        <f>24*28</f>
        <v>672</v>
      </c>
      <c r="N18" s="248"/>
      <c r="O18" s="248">
        <f>24*31</f>
        <v>744</v>
      </c>
      <c r="P18" s="248"/>
      <c r="Q18" s="248">
        <f>24*30</f>
        <v>720</v>
      </c>
      <c r="R18" s="248"/>
      <c r="S18" s="248">
        <f>24*31</f>
        <v>744</v>
      </c>
      <c r="T18" s="248"/>
      <c r="U18" s="248">
        <f>24*30</f>
        <v>720</v>
      </c>
      <c r="V18" s="248"/>
      <c r="W18" s="248">
        <f>27*31</f>
        <v>837</v>
      </c>
      <c r="X18" s="248"/>
      <c r="Y18" s="248">
        <f>24*31</f>
        <v>744</v>
      </c>
      <c r="Z18" s="248"/>
      <c r="AA18" s="248">
        <f>24*30</f>
        <v>720</v>
      </c>
      <c r="AB18" s="248"/>
      <c r="AC18" s="248">
        <f>24*31</f>
        <v>744</v>
      </c>
      <c r="AD18" s="248"/>
      <c r="AE18" s="248">
        <f>24*30</f>
        <v>720</v>
      </c>
      <c r="AF18" s="248"/>
      <c r="AG18" s="248">
        <f>24*31</f>
        <v>744</v>
      </c>
      <c r="AH18" s="249">
        <f>(AVERAGEIF(K18:AG18,"&gt;0"))</f>
        <v>737.75</v>
      </c>
    </row>
    <row r="19" spans="2:43" ht="78" customHeight="1" thickTop="1" x14ac:dyDescent="0.25">
      <c r="B19" s="298" t="s">
        <v>56</v>
      </c>
      <c r="C19" s="298" t="s">
        <v>2439</v>
      </c>
      <c r="D19" s="298" t="s">
        <v>59</v>
      </c>
      <c r="E19" s="298" t="s">
        <v>2776</v>
      </c>
      <c r="F19" s="251" t="s">
        <v>2511</v>
      </c>
      <c r="G19" s="251" t="s">
        <v>2509</v>
      </c>
      <c r="H19" s="250" t="s">
        <v>2488</v>
      </c>
      <c r="I19" s="417" t="s">
        <v>405</v>
      </c>
      <c r="J19" s="416" t="s">
        <v>2427</v>
      </c>
      <c r="K19" s="306" t="s">
        <v>28</v>
      </c>
      <c r="L19" s="416" t="s">
        <v>2427</v>
      </c>
      <c r="M19" s="306" t="s">
        <v>29</v>
      </c>
      <c r="N19" s="416" t="s">
        <v>2427</v>
      </c>
      <c r="O19" s="306" t="s">
        <v>30</v>
      </c>
      <c r="P19" s="416" t="s">
        <v>2427</v>
      </c>
      <c r="Q19" s="306" t="s">
        <v>31</v>
      </c>
      <c r="R19" s="416" t="s">
        <v>2427</v>
      </c>
      <c r="S19" s="306" t="s">
        <v>32</v>
      </c>
      <c r="T19" s="416" t="s">
        <v>2427</v>
      </c>
      <c r="U19" s="306" t="s">
        <v>33</v>
      </c>
      <c r="V19" s="416" t="s">
        <v>2427</v>
      </c>
      <c r="W19" s="306" t="s">
        <v>34</v>
      </c>
      <c r="X19" s="416" t="s">
        <v>2427</v>
      </c>
      <c r="Y19" s="306" t="s">
        <v>35</v>
      </c>
      <c r="Z19" s="416" t="s">
        <v>2427</v>
      </c>
      <c r="AA19" s="306" t="s">
        <v>36</v>
      </c>
      <c r="AB19" s="416" t="s">
        <v>2427</v>
      </c>
      <c r="AC19" s="306" t="s">
        <v>37</v>
      </c>
      <c r="AD19" s="416" t="s">
        <v>2427</v>
      </c>
      <c r="AE19" s="306" t="s">
        <v>38</v>
      </c>
      <c r="AF19" s="416" t="s">
        <v>2427</v>
      </c>
      <c r="AG19" s="306" t="s">
        <v>39</v>
      </c>
      <c r="AH19" s="251" t="s">
        <v>131</v>
      </c>
      <c r="AK19" s="307"/>
      <c r="AL19" s="307"/>
      <c r="AM19" s="307"/>
      <c r="AN19" s="307"/>
      <c r="AO19" s="307"/>
      <c r="AP19" s="307"/>
      <c r="AQ19" s="307"/>
    </row>
    <row r="20" spans="2:43" ht="27.75" customHeight="1" x14ac:dyDescent="0.25">
      <c r="B20" s="255" t="s">
        <v>15</v>
      </c>
      <c r="C20" s="134"/>
      <c r="D20" s="254" t="s">
        <v>15</v>
      </c>
      <c r="E20" s="134"/>
      <c r="F20" s="232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232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66"/>
      <c r="I20" s="305"/>
      <c r="J20" s="133"/>
      <c r="K20" s="66"/>
      <c r="L20" s="133"/>
      <c r="M20" s="66"/>
      <c r="N20" s="133"/>
      <c r="O20" s="66"/>
      <c r="P20" s="133"/>
      <c r="Q20" s="66"/>
      <c r="R20" s="133"/>
      <c r="S20" s="66"/>
      <c r="T20" s="133"/>
      <c r="U20" s="66"/>
      <c r="V20" s="133"/>
      <c r="W20" s="66"/>
      <c r="X20" s="133"/>
      <c r="Y20" s="66"/>
      <c r="Z20" s="133"/>
      <c r="AA20" s="66"/>
      <c r="AB20" s="133"/>
      <c r="AC20" s="66"/>
      <c r="AD20" s="133"/>
      <c r="AE20" s="66"/>
      <c r="AF20" s="133"/>
      <c r="AG20" s="66"/>
      <c r="AH20" s="5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5" t="e">
        <f t="shared" ref="AI20:AI54" si="2">AH20/COUNT(J20:AG20)</f>
        <v>#DIV/0!</v>
      </c>
      <c r="AJ20" s="5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07" t="b">
        <f>IF(AND(K20&gt;0,M20&gt;0,O20&gt;0,Q20&gt;0,S20&gt;0,U20&gt;0,W20&gt;0,Y20&gt;0,AA20&gt;0,AC20&gt;0,AE20&gt;0,AG20&gt;0),TRUE,FALSE)</f>
        <v>0</v>
      </c>
      <c r="AL20" s="30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07"/>
      <c r="AN20" s="307"/>
      <c r="AO20" s="307"/>
      <c r="AP20" s="307"/>
      <c r="AQ20" s="307"/>
    </row>
    <row r="21" spans="2:43" ht="27.75" customHeight="1" x14ac:dyDescent="0.25">
      <c r="B21" s="255" t="s">
        <v>15</v>
      </c>
      <c r="C21" s="134"/>
      <c r="D21" s="254" t="s">
        <v>15</v>
      </c>
      <c r="E21" s="134"/>
      <c r="F21" s="232" t="str">
        <f t="shared" si="0"/>
        <v>-</v>
      </c>
      <c r="G21" s="232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66"/>
      <c r="I21" s="66"/>
      <c r="J21" s="133"/>
      <c r="K21" s="66"/>
      <c r="L21" s="133"/>
      <c r="M21" s="302"/>
      <c r="N21" s="133"/>
      <c r="O21" s="66"/>
      <c r="P21" s="133"/>
      <c r="Q21" s="66"/>
      <c r="R21" s="133"/>
      <c r="S21" s="66"/>
      <c r="T21" s="133"/>
      <c r="U21" s="66"/>
      <c r="V21" s="133"/>
      <c r="W21" s="66"/>
      <c r="X21" s="133"/>
      <c r="Y21" s="66"/>
      <c r="Z21" s="133"/>
      <c r="AA21" s="66"/>
      <c r="AB21" s="133"/>
      <c r="AC21" s="66"/>
      <c r="AD21" s="133"/>
      <c r="AE21" s="66"/>
      <c r="AF21" s="133"/>
      <c r="AG21" s="66"/>
      <c r="AH21" s="5">
        <f t="shared" si="1"/>
        <v>0</v>
      </c>
      <c r="AI21" s="5" t="e">
        <f t="shared" si="2"/>
        <v>#DIV/0!</v>
      </c>
      <c r="AJ21" s="5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07" t="b">
        <f t="shared" ref="AK21:AK54" si="5">IF(AND(K21&gt;0,M21&gt;0,O21&gt;0,Q21&gt;0,S21&gt;0,U21&gt;0,W21&gt;0,Y21&gt;0,AA21&gt;0,AC21&gt;0,AE21&gt;0,AG21&gt;0),TRUE,FALSE)</f>
        <v>0</v>
      </c>
      <c r="AL21" s="30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07"/>
      <c r="AN21" s="307"/>
      <c r="AO21" s="307"/>
      <c r="AP21" s="307"/>
      <c r="AQ21" s="307"/>
    </row>
    <row r="22" spans="2:43" ht="27.75" customHeight="1" x14ac:dyDescent="0.25">
      <c r="B22" s="255" t="s">
        <v>15</v>
      </c>
      <c r="C22" s="134"/>
      <c r="D22" s="254" t="s">
        <v>15</v>
      </c>
      <c r="E22" s="134"/>
      <c r="F22" s="232" t="str">
        <f t="shared" si="0"/>
        <v>-</v>
      </c>
      <c r="G22" s="232" t="str">
        <f t="shared" si="3"/>
        <v>-</v>
      </c>
      <c r="H22" s="66"/>
      <c r="I22" s="66"/>
      <c r="J22" s="133"/>
      <c r="K22" s="66"/>
      <c r="L22" s="133"/>
      <c r="M22" s="66"/>
      <c r="N22" s="133"/>
      <c r="O22" s="66"/>
      <c r="P22" s="133"/>
      <c r="Q22" s="66"/>
      <c r="R22" s="133"/>
      <c r="S22" s="66"/>
      <c r="T22" s="133"/>
      <c r="U22" s="66"/>
      <c r="V22" s="133"/>
      <c r="W22" s="66"/>
      <c r="X22" s="133"/>
      <c r="Y22" s="66"/>
      <c r="Z22" s="133"/>
      <c r="AA22" s="66"/>
      <c r="AB22" s="133"/>
      <c r="AC22" s="66"/>
      <c r="AD22" s="133"/>
      <c r="AE22" s="66"/>
      <c r="AF22" s="133"/>
      <c r="AG22" s="66"/>
      <c r="AH22" s="5">
        <f t="shared" si="1"/>
        <v>0</v>
      </c>
      <c r="AI22" s="5" t="e">
        <f t="shared" si="2"/>
        <v>#DIV/0!</v>
      </c>
      <c r="AJ22" s="5">
        <f t="shared" si="4"/>
        <v>0</v>
      </c>
      <c r="AK22" s="307" t="b">
        <f t="shared" si="5"/>
        <v>0</v>
      </c>
      <c r="AL22" s="307" t="str">
        <f t="shared" si="6"/>
        <v>-</v>
      </c>
      <c r="AM22" s="307"/>
      <c r="AN22" s="307"/>
      <c r="AO22" s="307"/>
      <c r="AP22" s="307"/>
      <c r="AQ22" s="307"/>
    </row>
    <row r="23" spans="2:43" ht="27.75" customHeight="1" x14ac:dyDescent="0.25">
      <c r="B23" s="255" t="s">
        <v>15</v>
      </c>
      <c r="C23" s="134"/>
      <c r="D23" s="254" t="s">
        <v>15</v>
      </c>
      <c r="E23" s="134"/>
      <c r="F23" s="232" t="str">
        <f t="shared" si="0"/>
        <v>-</v>
      </c>
      <c r="G23" s="232" t="str">
        <f t="shared" si="3"/>
        <v>-</v>
      </c>
      <c r="H23" s="66"/>
      <c r="I23" s="66"/>
      <c r="J23" s="133"/>
      <c r="K23" s="66"/>
      <c r="L23" s="133"/>
      <c r="M23" s="66"/>
      <c r="N23" s="133"/>
      <c r="O23" s="66"/>
      <c r="P23" s="133"/>
      <c r="Q23" s="66"/>
      <c r="R23" s="133"/>
      <c r="S23" s="66"/>
      <c r="T23" s="133"/>
      <c r="U23" s="66"/>
      <c r="V23" s="133"/>
      <c r="W23" s="66"/>
      <c r="X23" s="133"/>
      <c r="Y23" s="66"/>
      <c r="Z23" s="133"/>
      <c r="AA23" s="66"/>
      <c r="AB23" s="133"/>
      <c r="AC23" s="66"/>
      <c r="AD23" s="133"/>
      <c r="AE23" s="66"/>
      <c r="AF23" s="133"/>
      <c r="AG23" s="66"/>
      <c r="AH23" s="5">
        <f t="shared" si="1"/>
        <v>0</v>
      </c>
      <c r="AI23" s="5" t="e">
        <f t="shared" si="2"/>
        <v>#DIV/0!</v>
      </c>
      <c r="AJ23" s="5">
        <f t="shared" si="4"/>
        <v>0</v>
      </c>
      <c r="AK23" s="307" t="b">
        <f t="shared" si="5"/>
        <v>0</v>
      </c>
      <c r="AL23" s="307" t="str">
        <f t="shared" si="6"/>
        <v>-</v>
      </c>
      <c r="AM23" s="307"/>
      <c r="AN23" s="307"/>
      <c r="AO23" s="307"/>
      <c r="AP23" s="307"/>
      <c r="AQ23" s="307"/>
    </row>
    <row r="24" spans="2:43" ht="27.75" customHeight="1" x14ac:dyDescent="0.25">
      <c r="B24" s="255" t="s">
        <v>15</v>
      </c>
      <c r="C24" s="134"/>
      <c r="D24" s="254" t="s">
        <v>15</v>
      </c>
      <c r="E24" s="134"/>
      <c r="F24" s="232" t="str">
        <f t="shared" si="0"/>
        <v>-</v>
      </c>
      <c r="G24" s="232" t="str">
        <f t="shared" si="3"/>
        <v>-</v>
      </c>
      <c r="H24" s="66"/>
      <c r="I24" s="66"/>
      <c r="J24" s="133"/>
      <c r="K24" s="66"/>
      <c r="L24" s="133"/>
      <c r="M24" s="66"/>
      <c r="N24" s="133"/>
      <c r="O24" s="66"/>
      <c r="P24" s="133"/>
      <c r="Q24" s="66"/>
      <c r="R24" s="133"/>
      <c r="S24" s="66"/>
      <c r="T24" s="133"/>
      <c r="U24" s="66"/>
      <c r="V24" s="133"/>
      <c r="W24" s="66"/>
      <c r="X24" s="133"/>
      <c r="Y24" s="66"/>
      <c r="Z24" s="133"/>
      <c r="AA24" s="66"/>
      <c r="AB24" s="133"/>
      <c r="AC24" s="66"/>
      <c r="AD24" s="133"/>
      <c r="AE24" s="66"/>
      <c r="AF24" s="133"/>
      <c r="AG24" s="66"/>
      <c r="AH24" s="5">
        <f t="shared" si="1"/>
        <v>0</v>
      </c>
      <c r="AI24" s="5" t="e">
        <f t="shared" si="2"/>
        <v>#DIV/0!</v>
      </c>
      <c r="AJ24" s="5">
        <f t="shared" si="4"/>
        <v>0</v>
      </c>
      <c r="AK24" s="307" t="b">
        <f t="shared" si="5"/>
        <v>0</v>
      </c>
      <c r="AL24" s="307" t="str">
        <f t="shared" si="6"/>
        <v>-</v>
      </c>
      <c r="AM24" s="307"/>
      <c r="AN24" s="307"/>
      <c r="AO24" s="307"/>
      <c r="AP24" s="307"/>
      <c r="AQ24" s="307"/>
    </row>
    <row r="25" spans="2:43" ht="27.75" customHeight="1" x14ac:dyDescent="0.25">
      <c r="B25" s="255" t="s">
        <v>15</v>
      </c>
      <c r="C25" s="134"/>
      <c r="D25" s="254" t="s">
        <v>15</v>
      </c>
      <c r="E25" s="134"/>
      <c r="F25" s="232" t="str">
        <f t="shared" si="0"/>
        <v>-</v>
      </c>
      <c r="G25" s="232" t="str">
        <f t="shared" si="3"/>
        <v>-</v>
      </c>
      <c r="H25" s="66"/>
      <c r="I25" s="66"/>
      <c r="J25" s="133"/>
      <c r="K25" s="66"/>
      <c r="L25" s="133"/>
      <c r="M25" s="66"/>
      <c r="N25" s="133"/>
      <c r="O25" s="66"/>
      <c r="P25" s="133"/>
      <c r="Q25" s="66"/>
      <c r="R25" s="133"/>
      <c r="S25" s="66"/>
      <c r="T25" s="133"/>
      <c r="U25" s="66"/>
      <c r="V25" s="133"/>
      <c r="W25" s="66"/>
      <c r="X25" s="133"/>
      <c r="Y25" s="66"/>
      <c r="Z25" s="133"/>
      <c r="AA25" s="66"/>
      <c r="AB25" s="133"/>
      <c r="AC25" s="66"/>
      <c r="AD25" s="133"/>
      <c r="AE25" s="66"/>
      <c r="AF25" s="133"/>
      <c r="AG25" s="66"/>
      <c r="AH25" s="5">
        <f t="shared" si="1"/>
        <v>0</v>
      </c>
      <c r="AI25" s="5" t="e">
        <f t="shared" si="2"/>
        <v>#DIV/0!</v>
      </c>
      <c r="AJ25" s="5">
        <f t="shared" si="4"/>
        <v>0</v>
      </c>
      <c r="AK25" s="307" t="b">
        <f t="shared" si="5"/>
        <v>0</v>
      </c>
      <c r="AL25" s="307" t="str">
        <f t="shared" si="6"/>
        <v>-</v>
      </c>
      <c r="AM25" s="307"/>
      <c r="AN25" s="307"/>
      <c r="AO25" s="307"/>
      <c r="AP25" s="307"/>
      <c r="AQ25" s="307"/>
    </row>
    <row r="26" spans="2:43" ht="27.75" customHeight="1" x14ac:dyDescent="0.25">
      <c r="B26" s="255" t="s">
        <v>15</v>
      </c>
      <c r="C26" s="134"/>
      <c r="D26" s="254" t="s">
        <v>15</v>
      </c>
      <c r="E26" s="134"/>
      <c r="F26" s="232" t="str">
        <f t="shared" si="0"/>
        <v>-</v>
      </c>
      <c r="G26" s="232" t="str">
        <f>IFERROR(IF(AK26=FALSE,IF($I$15=0,AI26*($F$16)/(IF(D26="mg/l",1000,IF(D26="ng/l",1000000000,IF(D26="µg/l",1000000,)))),AI26*$I$15/(IF(D26="mg/l",1000,IF(D26="ng/l",1000000000,IF(D26="µg/l",1000000,))))),"-"),"-")</f>
        <v>-</v>
      </c>
      <c r="H26" s="66"/>
      <c r="I26" s="66"/>
      <c r="J26" s="133"/>
      <c r="K26" s="66"/>
      <c r="L26" s="133"/>
      <c r="M26" s="66"/>
      <c r="N26" s="133"/>
      <c r="O26" s="66"/>
      <c r="P26" s="133"/>
      <c r="Q26" s="66"/>
      <c r="R26" s="133"/>
      <c r="S26" s="66"/>
      <c r="T26" s="133"/>
      <c r="U26" s="66"/>
      <c r="V26" s="133"/>
      <c r="W26" s="66"/>
      <c r="X26" s="133"/>
      <c r="Y26" s="66"/>
      <c r="Z26" s="133"/>
      <c r="AA26" s="66"/>
      <c r="AB26" s="133"/>
      <c r="AC26" s="66"/>
      <c r="AD26" s="133"/>
      <c r="AE26" s="66"/>
      <c r="AF26" s="133"/>
      <c r="AG26" s="66"/>
      <c r="AH26" s="5">
        <f t="shared" si="1"/>
        <v>0</v>
      </c>
      <c r="AI26" s="5" t="e">
        <f t="shared" si="2"/>
        <v>#DIV/0!</v>
      </c>
      <c r="AJ26" s="5">
        <f t="shared" si="4"/>
        <v>0</v>
      </c>
      <c r="AK26" s="307" t="b">
        <f t="shared" si="5"/>
        <v>0</v>
      </c>
      <c r="AL26" s="307" t="str">
        <f t="shared" si="6"/>
        <v>-</v>
      </c>
      <c r="AM26" s="307"/>
      <c r="AN26" s="307"/>
      <c r="AO26" s="307"/>
      <c r="AP26" s="307"/>
      <c r="AQ26" s="307"/>
    </row>
    <row r="27" spans="2:43" ht="27.75" customHeight="1" x14ac:dyDescent="0.25">
      <c r="B27" s="255" t="s">
        <v>15</v>
      </c>
      <c r="C27" s="134"/>
      <c r="D27" s="254" t="s">
        <v>15</v>
      </c>
      <c r="E27" s="134"/>
      <c r="F27" s="232" t="str">
        <f t="shared" si="0"/>
        <v>-</v>
      </c>
      <c r="G27" s="232" t="str">
        <f t="shared" si="3"/>
        <v>-</v>
      </c>
      <c r="H27" s="66"/>
      <c r="I27" s="66"/>
      <c r="J27" s="133"/>
      <c r="K27" s="66"/>
      <c r="L27" s="133"/>
      <c r="M27" s="66"/>
      <c r="N27" s="133"/>
      <c r="O27" s="66"/>
      <c r="P27" s="133"/>
      <c r="Q27" s="66"/>
      <c r="R27" s="133"/>
      <c r="S27" s="66"/>
      <c r="T27" s="133"/>
      <c r="U27" s="66"/>
      <c r="V27" s="133"/>
      <c r="W27" s="66"/>
      <c r="X27" s="133"/>
      <c r="Y27" s="66"/>
      <c r="Z27" s="133"/>
      <c r="AA27" s="66"/>
      <c r="AB27" s="133"/>
      <c r="AC27" s="66"/>
      <c r="AD27" s="133"/>
      <c r="AE27" s="66"/>
      <c r="AF27" s="133"/>
      <c r="AG27" s="66"/>
      <c r="AH27" s="5">
        <f t="shared" si="1"/>
        <v>0</v>
      </c>
      <c r="AI27" s="5" t="e">
        <f t="shared" si="2"/>
        <v>#DIV/0!</v>
      </c>
      <c r="AJ27" s="5">
        <f t="shared" si="4"/>
        <v>0</v>
      </c>
      <c r="AK27" s="307" t="b">
        <f t="shared" si="5"/>
        <v>0</v>
      </c>
      <c r="AL27" s="307" t="str">
        <f t="shared" si="6"/>
        <v>-</v>
      </c>
      <c r="AM27" s="307"/>
      <c r="AN27" s="307"/>
      <c r="AO27" s="307"/>
      <c r="AP27" s="307"/>
      <c r="AQ27" s="307"/>
    </row>
    <row r="28" spans="2:43" ht="27.75" customHeight="1" x14ac:dyDescent="0.25">
      <c r="B28" s="255" t="s">
        <v>15</v>
      </c>
      <c r="C28" s="134"/>
      <c r="D28" s="254" t="s">
        <v>15</v>
      </c>
      <c r="E28" s="134"/>
      <c r="F28" s="232" t="str">
        <f t="shared" si="0"/>
        <v>-</v>
      </c>
      <c r="G28" s="232" t="str">
        <f t="shared" si="3"/>
        <v>-</v>
      </c>
      <c r="H28" s="66"/>
      <c r="I28" s="66"/>
      <c r="J28" s="133"/>
      <c r="K28" s="66"/>
      <c r="L28" s="133"/>
      <c r="M28" s="66"/>
      <c r="N28" s="133"/>
      <c r="O28" s="66"/>
      <c r="P28" s="133"/>
      <c r="Q28" s="66"/>
      <c r="R28" s="133"/>
      <c r="S28" s="66"/>
      <c r="T28" s="133"/>
      <c r="U28" s="66"/>
      <c r="V28" s="133"/>
      <c r="W28" s="66"/>
      <c r="X28" s="133"/>
      <c r="Y28" s="66"/>
      <c r="Z28" s="133"/>
      <c r="AA28" s="66"/>
      <c r="AB28" s="133"/>
      <c r="AC28" s="66"/>
      <c r="AD28" s="133"/>
      <c r="AE28" s="66"/>
      <c r="AF28" s="133"/>
      <c r="AG28" s="66"/>
      <c r="AH28" s="5">
        <f t="shared" si="1"/>
        <v>0</v>
      </c>
      <c r="AI28" s="5" t="e">
        <f t="shared" si="2"/>
        <v>#DIV/0!</v>
      </c>
      <c r="AJ28" s="5">
        <f t="shared" si="4"/>
        <v>0</v>
      </c>
      <c r="AK28" s="307" t="b">
        <f t="shared" si="5"/>
        <v>0</v>
      </c>
      <c r="AL28" s="307"/>
      <c r="AM28" s="307"/>
      <c r="AN28" s="307"/>
      <c r="AO28" s="307"/>
      <c r="AP28" s="307"/>
      <c r="AQ28" s="307"/>
    </row>
    <row r="29" spans="2:43" ht="27.75" customHeight="1" x14ac:dyDescent="0.25">
      <c r="B29" s="255" t="s">
        <v>15</v>
      </c>
      <c r="C29" s="134"/>
      <c r="D29" s="254" t="s">
        <v>15</v>
      </c>
      <c r="E29" s="134"/>
      <c r="F29" s="232" t="str">
        <f t="shared" si="0"/>
        <v>-</v>
      </c>
      <c r="G29" s="232" t="str">
        <f t="shared" si="3"/>
        <v>-</v>
      </c>
      <c r="H29" s="66"/>
      <c r="I29" s="66"/>
      <c r="J29" s="133"/>
      <c r="K29" s="66"/>
      <c r="L29" s="133"/>
      <c r="M29" s="66"/>
      <c r="N29" s="133"/>
      <c r="O29" s="66"/>
      <c r="P29" s="133"/>
      <c r="Q29" s="66"/>
      <c r="R29" s="133"/>
      <c r="S29" s="66"/>
      <c r="T29" s="133"/>
      <c r="U29" s="66"/>
      <c r="V29" s="133"/>
      <c r="W29" s="66"/>
      <c r="X29" s="133"/>
      <c r="Y29" s="66"/>
      <c r="Z29" s="133"/>
      <c r="AA29" s="66"/>
      <c r="AB29" s="133"/>
      <c r="AC29" s="66"/>
      <c r="AD29" s="133"/>
      <c r="AE29" s="66"/>
      <c r="AF29" s="133"/>
      <c r="AG29" s="66"/>
      <c r="AH29" s="5">
        <f t="shared" si="1"/>
        <v>0</v>
      </c>
      <c r="AI29" s="5" t="e">
        <f t="shared" si="2"/>
        <v>#DIV/0!</v>
      </c>
      <c r="AJ29" s="5">
        <f t="shared" si="4"/>
        <v>0</v>
      </c>
      <c r="AK29" s="307" t="b">
        <f t="shared" si="5"/>
        <v>0</v>
      </c>
      <c r="AL29" s="307"/>
      <c r="AM29" s="307"/>
      <c r="AN29" s="307"/>
      <c r="AO29" s="307"/>
      <c r="AP29" s="307"/>
      <c r="AQ29" s="307"/>
    </row>
    <row r="30" spans="2:43" ht="27.75" customHeight="1" x14ac:dyDescent="0.25">
      <c r="B30" s="255" t="s">
        <v>15</v>
      </c>
      <c r="C30" s="134"/>
      <c r="D30" s="254" t="s">
        <v>15</v>
      </c>
      <c r="E30" s="134"/>
      <c r="F30" s="232" t="str">
        <f t="shared" si="0"/>
        <v>-</v>
      </c>
      <c r="G30" s="232" t="str">
        <f t="shared" si="3"/>
        <v>-</v>
      </c>
      <c r="H30" s="66"/>
      <c r="I30" s="66"/>
      <c r="J30" s="133"/>
      <c r="K30" s="66"/>
      <c r="L30" s="133"/>
      <c r="M30" s="66"/>
      <c r="N30" s="133"/>
      <c r="O30" s="66"/>
      <c r="P30" s="133"/>
      <c r="Q30" s="66"/>
      <c r="R30" s="133"/>
      <c r="S30" s="66"/>
      <c r="T30" s="133"/>
      <c r="U30" s="66"/>
      <c r="V30" s="133"/>
      <c r="W30" s="66"/>
      <c r="X30" s="133"/>
      <c r="Y30" s="66"/>
      <c r="Z30" s="133"/>
      <c r="AA30" s="66"/>
      <c r="AB30" s="133"/>
      <c r="AC30" s="66"/>
      <c r="AD30" s="133"/>
      <c r="AE30" s="66"/>
      <c r="AF30" s="133"/>
      <c r="AG30" s="66"/>
      <c r="AH30" s="5">
        <f t="shared" si="1"/>
        <v>0</v>
      </c>
      <c r="AI30" s="5" t="e">
        <f t="shared" si="2"/>
        <v>#DIV/0!</v>
      </c>
      <c r="AJ30" s="5">
        <f t="shared" si="4"/>
        <v>0</v>
      </c>
      <c r="AK30" s="307" t="b">
        <f t="shared" si="5"/>
        <v>0</v>
      </c>
      <c r="AL30" s="307"/>
      <c r="AM30" s="307"/>
      <c r="AN30" s="307"/>
      <c r="AO30" s="307"/>
      <c r="AP30" s="307"/>
      <c r="AQ30" s="307"/>
    </row>
    <row r="31" spans="2:43" ht="27.75" customHeight="1" x14ac:dyDescent="0.25">
      <c r="B31" s="255" t="s">
        <v>15</v>
      </c>
      <c r="C31" s="134"/>
      <c r="D31" s="254" t="s">
        <v>15</v>
      </c>
      <c r="E31" s="134"/>
      <c r="F31" s="232" t="str">
        <f t="shared" si="0"/>
        <v>-</v>
      </c>
      <c r="G31" s="232" t="str">
        <f t="shared" si="3"/>
        <v>-</v>
      </c>
      <c r="H31" s="66"/>
      <c r="I31" s="66"/>
      <c r="J31" s="133"/>
      <c r="K31" s="66"/>
      <c r="L31" s="133"/>
      <c r="M31" s="66"/>
      <c r="N31" s="133"/>
      <c r="O31" s="66"/>
      <c r="P31" s="133"/>
      <c r="Q31" s="66"/>
      <c r="R31" s="133"/>
      <c r="S31" s="66"/>
      <c r="T31" s="133"/>
      <c r="U31" s="66"/>
      <c r="V31" s="133"/>
      <c r="W31" s="66"/>
      <c r="X31" s="133"/>
      <c r="Y31" s="66"/>
      <c r="Z31" s="133"/>
      <c r="AA31" s="66"/>
      <c r="AB31" s="133"/>
      <c r="AC31" s="66"/>
      <c r="AD31" s="133"/>
      <c r="AE31" s="66"/>
      <c r="AF31" s="133"/>
      <c r="AG31" s="66"/>
      <c r="AH31" s="5">
        <f t="shared" si="1"/>
        <v>0</v>
      </c>
      <c r="AI31" s="5" t="e">
        <f t="shared" si="2"/>
        <v>#DIV/0!</v>
      </c>
      <c r="AJ31" s="5">
        <f t="shared" si="4"/>
        <v>0</v>
      </c>
      <c r="AK31" s="307" t="b">
        <f t="shared" si="5"/>
        <v>0</v>
      </c>
      <c r="AM31" s="307"/>
    </row>
    <row r="32" spans="2:43" ht="27.75" customHeight="1" x14ac:dyDescent="0.25">
      <c r="B32" s="255" t="s">
        <v>15</v>
      </c>
      <c r="C32" s="134"/>
      <c r="D32" s="254" t="s">
        <v>15</v>
      </c>
      <c r="E32" s="134"/>
      <c r="F32" s="232" t="str">
        <f t="shared" si="0"/>
        <v>-</v>
      </c>
      <c r="G32" s="232" t="str">
        <f t="shared" si="3"/>
        <v>-</v>
      </c>
      <c r="H32" s="66"/>
      <c r="I32" s="66"/>
      <c r="J32" s="133"/>
      <c r="K32" s="66"/>
      <c r="L32" s="133"/>
      <c r="M32" s="66"/>
      <c r="N32" s="133"/>
      <c r="O32" s="66"/>
      <c r="P32" s="133"/>
      <c r="Q32" s="66"/>
      <c r="R32" s="133"/>
      <c r="S32" s="66"/>
      <c r="T32" s="133"/>
      <c r="U32" s="66"/>
      <c r="V32" s="133"/>
      <c r="W32" s="66"/>
      <c r="X32" s="133"/>
      <c r="Y32" s="66"/>
      <c r="Z32" s="133"/>
      <c r="AA32" s="66"/>
      <c r="AB32" s="133"/>
      <c r="AC32" s="66"/>
      <c r="AD32" s="133"/>
      <c r="AE32" s="66"/>
      <c r="AF32" s="133"/>
      <c r="AG32" s="66"/>
      <c r="AH32" s="5">
        <f t="shared" si="1"/>
        <v>0</v>
      </c>
      <c r="AI32" s="5" t="e">
        <f t="shared" si="2"/>
        <v>#DIV/0!</v>
      </c>
      <c r="AJ32" s="5">
        <f t="shared" si="4"/>
        <v>0</v>
      </c>
      <c r="AK32" s="307" t="b">
        <f t="shared" si="5"/>
        <v>0</v>
      </c>
      <c r="AM32" s="307"/>
    </row>
    <row r="33" spans="2:39" ht="27.75" customHeight="1" x14ac:dyDescent="0.25">
      <c r="B33" s="255" t="s">
        <v>15</v>
      </c>
      <c r="C33" s="134"/>
      <c r="D33" s="254" t="s">
        <v>15</v>
      </c>
      <c r="E33" s="134"/>
      <c r="F33" s="232" t="str">
        <f t="shared" si="0"/>
        <v>-</v>
      </c>
      <c r="G33" s="232" t="str">
        <f t="shared" si="3"/>
        <v>-</v>
      </c>
      <c r="H33" s="66"/>
      <c r="I33" s="66"/>
      <c r="J33" s="133"/>
      <c r="K33" s="66"/>
      <c r="L33" s="133"/>
      <c r="M33" s="66"/>
      <c r="N33" s="133"/>
      <c r="O33" s="66"/>
      <c r="P33" s="133"/>
      <c r="Q33" s="66"/>
      <c r="R33" s="133"/>
      <c r="S33" s="66"/>
      <c r="T33" s="133"/>
      <c r="U33" s="66"/>
      <c r="V33" s="133"/>
      <c r="W33" s="66"/>
      <c r="X33" s="133"/>
      <c r="Y33" s="66"/>
      <c r="Z33" s="133"/>
      <c r="AA33" s="66"/>
      <c r="AB33" s="133"/>
      <c r="AC33" s="66"/>
      <c r="AD33" s="133"/>
      <c r="AE33" s="66"/>
      <c r="AF33" s="133"/>
      <c r="AG33" s="66"/>
      <c r="AH33" s="5">
        <f t="shared" si="1"/>
        <v>0</v>
      </c>
      <c r="AI33" s="5" t="e">
        <f t="shared" si="2"/>
        <v>#DIV/0!</v>
      </c>
      <c r="AJ33" s="5">
        <f t="shared" si="4"/>
        <v>0</v>
      </c>
      <c r="AK33" s="307" t="b">
        <f t="shared" si="5"/>
        <v>0</v>
      </c>
      <c r="AM33" s="307"/>
    </row>
    <row r="34" spans="2:39" ht="27.75" customHeight="1" x14ac:dyDescent="0.25">
      <c r="B34" s="255" t="s">
        <v>15</v>
      </c>
      <c r="C34" s="134"/>
      <c r="D34" s="254" t="s">
        <v>15</v>
      </c>
      <c r="E34" s="134"/>
      <c r="F34" s="232" t="str">
        <f t="shared" si="0"/>
        <v>-</v>
      </c>
      <c r="G34" s="232" t="str">
        <f t="shared" si="3"/>
        <v>-</v>
      </c>
      <c r="H34" s="66"/>
      <c r="I34" s="66"/>
      <c r="J34" s="133"/>
      <c r="K34" s="66"/>
      <c r="L34" s="133"/>
      <c r="M34" s="66"/>
      <c r="N34" s="133"/>
      <c r="O34" s="66"/>
      <c r="P34" s="133"/>
      <c r="Q34" s="66"/>
      <c r="R34" s="133"/>
      <c r="S34" s="66"/>
      <c r="T34" s="133"/>
      <c r="U34" s="66"/>
      <c r="V34" s="133"/>
      <c r="W34" s="66"/>
      <c r="X34" s="133"/>
      <c r="Y34" s="66"/>
      <c r="Z34" s="133"/>
      <c r="AA34" s="66"/>
      <c r="AB34" s="133"/>
      <c r="AC34" s="66"/>
      <c r="AD34" s="133"/>
      <c r="AE34" s="66"/>
      <c r="AF34" s="133"/>
      <c r="AG34" s="66"/>
      <c r="AH34" s="5">
        <f t="shared" si="1"/>
        <v>0</v>
      </c>
      <c r="AI34" s="5" t="e">
        <f t="shared" si="2"/>
        <v>#DIV/0!</v>
      </c>
      <c r="AJ34" s="5">
        <f t="shared" si="4"/>
        <v>0</v>
      </c>
      <c r="AK34" s="307" t="b">
        <f t="shared" si="5"/>
        <v>0</v>
      </c>
      <c r="AM34" s="307"/>
    </row>
    <row r="35" spans="2:39" ht="27.75" customHeight="1" x14ac:dyDescent="0.25">
      <c r="B35" s="255" t="s">
        <v>15</v>
      </c>
      <c r="C35" s="134"/>
      <c r="D35" s="254" t="s">
        <v>15</v>
      </c>
      <c r="E35" s="134"/>
      <c r="F35" s="232" t="str">
        <f t="shared" si="0"/>
        <v>-</v>
      </c>
      <c r="G35" s="232" t="str">
        <f t="shared" si="3"/>
        <v>-</v>
      </c>
      <c r="H35" s="66"/>
      <c r="I35" s="66"/>
      <c r="J35" s="133"/>
      <c r="K35" s="66"/>
      <c r="L35" s="133"/>
      <c r="M35" s="66"/>
      <c r="N35" s="133"/>
      <c r="O35" s="66"/>
      <c r="P35" s="133"/>
      <c r="Q35" s="66"/>
      <c r="R35" s="133"/>
      <c r="S35" s="66"/>
      <c r="T35" s="133"/>
      <c r="U35" s="66"/>
      <c r="V35" s="133"/>
      <c r="W35" s="66"/>
      <c r="X35" s="133"/>
      <c r="Y35" s="66"/>
      <c r="Z35" s="133"/>
      <c r="AA35" s="66"/>
      <c r="AB35" s="133"/>
      <c r="AC35" s="66"/>
      <c r="AD35" s="133"/>
      <c r="AE35" s="66"/>
      <c r="AF35" s="133"/>
      <c r="AG35" s="66"/>
      <c r="AH35" s="5">
        <f t="shared" si="1"/>
        <v>0</v>
      </c>
      <c r="AI35" s="5" t="e">
        <f t="shared" si="2"/>
        <v>#DIV/0!</v>
      </c>
      <c r="AJ35" s="5">
        <f t="shared" si="4"/>
        <v>0</v>
      </c>
      <c r="AK35" s="307" t="b">
        <f t="shared" si="5"/>
        <v>0</v>
      </c>
      <c r="AM35" s="307"/>
    </row>
    <row r="36" spans="2:39" ht="27.75" customHeight="1" x14ac:dyDescent="0.25">
      <c r="B36" s="255" t="s">
        <v>15</v>
      </c>
      <c r="C36" s="134"/>
      <c r="D36" s="254" t="s">
        <v>15</v>
      </c>
      <c r="E36" s="134"/>
      <c r="F36" s="232" t="str">
        <f t="shared" si="0"/>
        <v>-</v>
      </c>
      <c r="G36" s="232" t="str">
        <f t="shared" si="3"/>
        <v>-</v>
      </c>
      <c r="H36" s="66"/>
      <c r="I36" s="66"/>
      <c r="J36" s="133"/>
      <c r="K36" s="66"/>
      <c r="L36" s="133"/>
      <c r="M36" s="66"/>
      <c r="N36" s="133"/>
      <c r="O36" s="66"/>
      <c r="P36" s="133"/>
      <c r="Q36" s="66"/>
      <c r="R36" s="133"/>
      <c r="S36" s="66"/>
      <c r="T36" s="133"/>
      <c r="U36" s="66"/>
      <c r="V36" s="133"/>
      <c r="W36" s="66"/>
      <c r="X36" s="133"/>
      <c r="Y36" s="66"/>
      <c r="Z36" s="133"/>
      <c r="AA36" s="66"/>
      <c r="AB36" s="133"/>
      <c r="AC36" s="66"/>
      <c r="AD36" s="133"/>
      <c r="AE36" s="66"/>
      <c r="AF36" s="133"/>
      <c r="AG36" s="66"/>
      <c r="AH36" s="5">
        <f t="shared" si="1"/>
        <v>0</v>
      </c>
      <c r="AI36" s="5" t="e">
        <f t="shared" si="2"/>
        <v>#DIV/0!</v>
      </c>
      <c r="AJ36" s="5">
        <f t="shared" si="4"/>
        <v>0</v>
      </c>
      <c r="AK36" s="307" t="b">
        <f t="shared" si="5"/>
        <v>0</v>
      </c>
    </row>
    <row r="37" spans="2:39" ht="27.75" customHeight="1" x14ac:dyDescent="0.25">
      <c r="B37" s="255" t="s">
        <v>15</v>
      </c>
      <c r="C37" s="134"/>
      <c r="D37" s="254" t="s">
        <v>15</v>
      </c>
      <c r="E37" s="134"/>
      <c r="F37" s="232" t="str">
        <f t="shared" si="0"/>
        <v>-</v>
      </c>
      <c r="G37" s="232" t="str">
        <f t="shared" si="3"/>
        <v>-</v>
      </c>
      <c r="H37" s="66"/>
      <c r="I37" s="66"/>
      <c r="J37" s="133"/>
      <c r="K37" s="66"/>
      <c r="L37" s="133"/>
      <c r="M37" s="66"/>
      <c r="N37" s="133"/>
      <c r="O37" s="66"/>
      <c r="P37" s="133"/>
      <c r="Q37" s="66"/>
      <c r="R37" s="133"/>
      <c r="S37" s="66"/>
      <c r="T37" s="133"/>
      <c r="U37" s="66"/>
      <c r="V37" s="133"/>
      <c r="W37" s="66"/>
      <c r="X37" s="133"/>
      <c r="Y37" s="66"/>
      <c r="Z37" s="133"/>
      <c r="AA37" s="66"/>
      <c r="AB37" s="133"/>
      <c r="AC37" s="66"/>
      <c r="AD37" s="133"/>
      <c r="AE37" s="66"/>
      <c r="AF37" s="133"/>
      <c r="AG37" s="66"/>
      <c r="AH37" s="5">
        <f t="shared" si="1"/>
        <v>0</v>
      </c>
      <c r="AI37" s="5" t="e">
        <f t="shared" si="2"/>
        <v>#DIV/0!</v>
      </c>
      <c r="AJ37" s="5">
        <f t="shared" si="4"/>
        <v>0</v>
      </c>
      <c r="AK37" s="307" t="b">
        <f t="shared" si="5"/>
        <v>0</v>
      </c>
    </row>
    <row r="38" spans="2:39" ht="27.75" customHeight="1" x14ac:dyDescent="0.25">
      <c r="B38" s="255" t="s">
        <v>15</v>
      </c>
      <c r="C38" s="134"/>
      <c r="D38" s="254" t="s">
        <v>15</v>
      </c>
      <c r="E38" s="134"/>
      <c r="F38" s="232" t="str">
        <f t="shared" si="0"/>
        <v>-</v>
      </c>
      <c r="G38" s="232" t="str">
        <f t="shared" si="3"/>
        <v>-</v>
      </c>
      <c r="H38" s="66"/>
      <c r="I38" s="66"/>
      <c r="J38" s="133"/>
      <c r="K38" s="66"/>
      <c r="L38" s="133"/>
      <c r="M38" s="66"/>
      <c r="N38" s="133"/>
      <c r="O38" s="66"/>
      <c r="P38" s="133"/>
      <c r="Q38" s="66"/>
      <c r="R38" s="133"/>
      <c r="S38" s="66"/>
      <c r="T38" s="133"/>
      <c r="U38" s="66"/>
      <c r="V38" s="133"/>
      <c r="W38" s="66"/>
      <c r="X38" s="133"/>
      <c r="Y38" s="66"/>
      <c r="Z38" s="133"/>
      <c r="AA38" s="66"/>
      <c r="AB38" s="133"/>
      <c r="AC38" s="66"/>
      <c r="AD38" s="133"/>
      <c r="AE38" s="66"/>
      <c r="AF38" s="133"/>
      <c r="AG38" s="66"/>
      <c r="AH38" s="5">
        <f t="shared" si="1"/>
        <v>0</v>
      </c>
      <c r="AI38" s="5" t="e">
        <f t="shared" si="2"/>
        <v>#DIV/0!</v>
      </c>
      <c r="AJ38" s="5">
        <f t="shared" si="4"/>
        <v>0</v>
      </c>
      <c r="AK38" s="307" t="b">
        <f t="shared" si="5"/>
        <v>0</v>
      </c>
    </row>
    <row r="39" spans="2:39" ht="27.75" customHeight="1" x14ac:dyDescent="0.25">
      <c r="B39" s="255" t="s">
        <v>15</v>
      </c>
      <c r="C39" s="134"/>
      <c r="D39" s="254" t="s">
        <v>15</v>
      </c>
      <c r="E39" s="134"/>
      <c r="F39" s="232" t="str">
        <f t="shared" si="0"/>
        <v>-</v>
      </c>
      <c r="G39" s="232" t="str">
        <f t="shared" si="3"/>
        <v>-</v>
      </c>
      <c r="H39" s="66"/>
      <c r="I39" s="66"/>
      <c r="J39" s="133"/>
      <c r="K39" s="66"/>
      <c r="L39" s="133"/>
      <c r="M39" s="66"/>
      <c r="N39" s="133"/>
      <c r="O39" s="66"/>
      <c r="P39" s="133"/>
      <c r="Q39" s="66"/>
      <c r="R39" s="133"/>
      <c r="S39" s="66"/>
      <c r="T39" s="133"/>
      <c r="U39" s="66"/>
      <c r="V39" s="133"/>
      <c r="W39" s="66"/>
      <c r="X39" s="133"/>
      <c r="Y39" s="66"/>
      <c r="Z39" s="133"/>
      <c r="AA39" s="66"/>
      <c r="AB39" s="133"/>
      <c r="AC39" s="66"/>
      <c r="AD39" s="133"/>
      <c r="AE39" s="66"/>
      <c r="AF39" s="133"/>
      <c r="AG39" s="66"/>
      <c r="AH39" s="5">
        <f t="shared" si="1"/>
        <v>0</v>
      </c>
      <c r="AI39" s="5" t="e">
        <f t="shared" si="2"/>
        <v>#DIV/0!</v>
      </c>
      <c r="AJ39" s="5">
        <f t="shared" si="4"/>
        <v>0</v>
      </c>
      <c r="AK39" s="307" t="b">
        <f t="shared" si="5"/>
        <v>0</v>
      </c>
    </row>
    <row r="40" spans="2:39" ht="27.75" customHeight="1" x14ac:dyDescent="0.25">
      <c r="B40" s="255" t="s">
        <v>15</v>
      </c>
      <c r="C40" s="134"/>
      <c r="D40" s="254" t="s">
        <v>15</v>
      </c>
      <c r="E40" s="134"/>
      <c r="F40" s="232" t="str">
        <f t="shared" si="0"/>
        <v>-</v>
      </c>
      <c r="G40" s="232" t="str">
        <f t="shared" si="3"/>
        <v>-</v>
      </c>
      <c r="H40" s="66"/>
      <c r="I40" s="66"/>
      <c r="J40" s="133"/>
      <c r="K40" s="66"/>
      <c r="L40" s="133"/>
      <c r="M40" s="66"/>
      <c r="N40" s="133"/>
      <c r="O40" s="66"/>
      <c r="P40" s="133"/>
      <c r="Q40" s="66"/>
      <c r="R40" s="133"/>
      <c r="S40" s="66"/>
      <c r="T40" s="133"/>
      <c r="U40" s="66"/>
      <c r="V40" s="133"/>
      <c r="W40" s="66"/>
      <c r="X40" s="133"/>
      <c r="Y40" s="66"/>
      <c r="Z40" s="133"/>
      <c r="AA40" s="66"/>
      <c r="AB40" s="133"/>
      <c r="AC40" s="66"/>
      <c r="AD40" s="133"/>
      <c r="AE40" s="66"/>
      <c r="AF40" s="133"/>
      <c r="AG40" s="66"/>
      <c r="AH40" s="5">
        <f t="shared" si="1"/>
        <v>0</v>
      </c>
      <c r="AI40" s="5" t="e">
        <f t="shared" si="2"/>
        <v>#DIV/0!</v>
      </c>
      <c r="AJ40" s="5">
        <f t="shared" si="4"/>
        <v>0</v>
      </c>
      <c r="AK40" s="307" t="b">
        <f t="shared" si="5"/>
        <v>0</v>
      </c>
    </row>
    <row r="41" spans="2:39" ht="27.75" customHeight="1" x14ac:dyDescent="0.25">
      <c r="B41" s="255" t="s">
        <v>15</v>
      </c>
      <c r="C41" s="134"/>
      <c r="D41" s="254" t="s">
        <v>15</v>
      </c>
      <c r="E41" s="134"/>
      <c r="F41" s="232" t="str">
        <f t="shared" si="0"/>
        <v>-</v>
      </c>
      <c r="G41" s="232" t="str">
        <f t="shared" si="3"/>
        <v>-</v>
      </c>
      <c r="H41" s="66"/>
      <c r="I41" s="66"/>
      <c r="J41" s="133"/>
      <c r="K41" s="66"/>
      <c r="L41" s="133"/>
      <c r="M41" s="66"/>
      <c r="N41" s="133"/>
      <c r="O41" s="66"/>
      <c r="P41" s="133"/>
      <c r="Q41" s="66"/>
      <c r="R41" s="133"/>
      <c r="S41" s="66"/>
      <c r="T41" s="133"/>
      <c r="U41" s="66"/>
      <c r="V41" s="133"/>
      <c r="W41" s="66"/>
      <c r="X41" s="133"/>
      <c r="Y41" s="66"/>
      <c r="Z41" s="133"/>
      <c r="AA41" s="66"/>
      <c r="AB41" s="133"/>
      <c r="AC41" s="66"/>
      <c r="AD41" s="133"/>
      <c r="AE41" s="66"/>
      <c r="AF41" s="133"/>
      <c r="AG41" s="66"/>
      <c r="AH41" s="5">
        <f t="shared" si="1"/>
        <v>0</v>
      </c>
      <c r="AI41" s="5" t="e">
        <f t="shared" si="2"/>
        <v>#DIV/0!</v>
      </c>
      <c r="AJ41" s="5">
        <f t="shared" si="4"/>
        <v>0</v>
      </c>
      <c r="AK41" s="307" t="b">
        <f t="shared" si="5"/>
        <v>0</v>
      </c>
    </row>
    <row r="42" spans="2:39" ht="27.75" customHeight="1" x14ac:dyDescent="0.25">
      <c r="B42" s="255" t="s">
        <v>15</v>
      </c>
      <c r="C42" s="134"/>
      <c r="D42" s="254" t="s">
        <v>15</v>
      </c>
      <c r="E42" s="134"/>
      <c r="F42" s="232" t="str">
        <f t="shared" si="0"/>
        <v>-</v>
      </c>
      <c r="G42" s="232" t="str">
        <f t="shared" si="3"/>
        <v>-</v>
      </c>
      <c r="H42" s="66"/>
      <c r="I42" s="66"/>
      <c r="J42" s="133"/>
      <c r="K42" s="66"/>
      <c r="L42" s="133"/>
      <c r="M42" s="66"/>
      <c r="N42" s="133"/>
      <c r="O42" s="66"/>
      <c r="P42" s="133"/>
      <c r="Q42" s="66"/>
      <c r="R42" s="133"/>
      <c r="S42" s="66"/>
      <c r="T42" s="133"/>
      <c r="U42" s="66"/>
      <c r="V42" s="133"/>
      <c r="W42" s="66"/>
      <c r="X42" s="133"/>
      <c r="Y42" s="66"/>
      <c r="Z42" s="133"/>
      <c r="AA42" s="66"/>
      <c r="AB42" s="133"/>
      <c r="AC42" s="66"/>
      <c r="AD42" s="133"/>
      <c r="AE42" s="66"/>
      <c r="AF42" s="133"/>
      <c r="AG42" s="66"/>
      <c r="AH42" s="5">
        <f t="shared" si="1"/>
        <v>0</v>
      </c>
      <c r="AI42" s="5" t="e">
        <f t="shared" si="2"/>
        <v>#DIV/0!</v>
      </c>
      <c r="AJ42" s="5">
        <f t="shared" si="4"/>
        <v>0</v>
      </c>
      <c r="AK42" s="307" t="b">
        <f t="shared" si="5"/>
        <v>0</v>
      </c>
    </row>
    <row r="43" spans="2:39" ht="27.75" customHeight="1" x14ac:dyDescent="0.25">
      <c r="B43" s="255" t="s">
        <v>15</v>
      </c>
      <c r="C43" s="134"/>
      <c r="D43" s="254" t="s">
        <v>15</v>
      </c>
      <c r="E43" s="134"/>
      <c r="F43" s="232" t="str">
        <f t="shared" si="0"/>
        <v>-</v>
      </c>
      <c r="G43" s="232" t="str">
        <f t="shared" si="3"/>
        <v>-</v>
      </c>
      <c r="H43" s="66"/>
      <c r="I43" s="66"/>
      <c r="J43" s="133"/>
      <c r="K43" s="66"/>
      <c r="L43" s="133"/>
      <c r="M43" s="66"/>
      <c r="N43" s="133"/>
      <c r="O43" s="66"/>
      <c r="P43" s="133"/>
      <c r="Q43" s="66"/>
      <c r="R43" s="133"/>
      <c r="S43" s="66"/>
      <c r="T43" s="133"/>
      <c r="U43" s="66"/>
      <c r="V43" s="133"/>
      <c r="W43" s="66"/>
      <c r="X43" s="133"/>
      <c r="Y43" s="66"/>
      <c r="Z43" s="133"/>
      <c r="AA43" s="66"/>
      <c r="AB43" s="133"/>
      <c r="AC43" s="66"/>
      <c r="AD43" s="133"/>
      <c r="AE43" s="66"/>
      <c r="AF43" s="133"/>
      <c r="AG43" s="66"/>
      <c r="AH43" s="5">
        <f t="shared" si="1"/>
        <v>0</v>
      </c>
      <c r="AI43" s="5" t="e">
        <f t="shared" si="2"/>
        <v>#DIV/0!</v>
      </c>
      <c r="AJ43" s="5">
        <f t="shared" si="4"/>
        <v>0</v>
      </c>
      <c r="AK43" s="307" t="b">
        <f t="shared" si="5"/>
        <v>0</v>
      </c>
    </row>
    <row r="44" spans="2:39" ht="27.75" customHeight="1" x14ac:dyDescent="0.25">
      <c r="B44" s="255" t="s">
        <v>15</v>
      </c>
      <c r="C44" s="134"/>
      <c r="D44" s="254" t="s">
        <v>15</v>
      </c>
      <c r="E44" s="134"/>
      <c r="F44" s="232" t="str">
        <f t="shared" si="0"/>
        <v>-</v>
      </c>
      <c r="G44" s="232" t="str">
        <f t="shared" si="3"/>
        <v>-</v>
      </c>
      <c r="H44" s="66"/>
      <c r="I44" s="66"/>
      <c r="J44" s="133"/>
      <c r="K44" s="66"/>
      <c r="L44" s="133"/>
      <c r="M44" s="66"/>
      <c r="N44" s="133"/>
      <c r="O44" s="66"/>
      <c r="P44" s="133"/>
      <c r="Q44" s="66"/>
      <c r="R44" s="133"/>
      <c r="S44" s="66"/>
      <c r="T44" s="133"/>
      <c r="U44" s="66"/>
      <c r="V44" s="133"/>
      <c r="W44" s="66"/>
      <c r="X44" s="133"/>
      <c r="Y44" s="66"/>
      <c r="Z44" s="133"/>
      <c r="AA44" s="66"/>
      <c r="AB44" s="133"/>
      <c r="AC44" s="66"/>
      <c r="AD44" s="133"/>
      <c r="AE44" s="66"/>
      <c r="AF44" s="133"/>
      <c r="AG44" s="66"/>
      <c r="AH44" s="5">
        <f t="shared" si="1"/>
        <v>0</v>
      </c>
      <c r="AI44" s="5" t="e">
        <f t="shared" si="2"/>
        <v>#DIV/0!</v>
      </c>
      <c r="AJ44" s="5">
        <f t="shared" si="4"/>
        <v>0</v>
      </c>
      <c r="AK44" s="307" t="b">
        <f t="shared" si="5"/>
        <v>0</v>
      </c>
    </row>
    <row r="45" spans="2:39" ht="27.75" customHeight="1" x14ac:dyDescent="0.25">
      <c r="B45" s="255" t="s">
        <v>15</v>
      </c>
      <c r="C45" s="134"/>
      <c r="D45" s="254" t="s">
        <v>15</v>
      </c>
      <c r="E45" s="134"/>
      <c r="F45" s="232" t="str">
        <f t="shared" si="0"/>
        <v>-</v>
      </c>
      <c r="G45" s="232" t="str">
        <f t="shared" si="3"/>
        <v>-</v>
      </c>
      <c r="H45" s="66"/>
      <c r="I45" s="66"/>
      <c r="J45" s="133"/>
      <c r="K45" s="66"/>
      <c r="L45" s="133"/>
      <c r="M45" s="66"/>
      <c r="N45" s="133"/>
      <c r="O45" s="66"/>
      <c r="P45" s="133"/>
      <c r="Q45" s="66"/>
      <c r="R45" s="133"/>
      <c r="S45" s="66"/>
      <c r="T45" s="133"/>
      <c r="U45" s="66"/>
      <c r="V45" s="133"/>
      <c r="W45" s="66"/>
      <c r="X45" s="133"/>
      <c r="Y45" s="66"/>
      <c r="Z45" s="133"/>
      <c r="AA45" s="66"/>
      <c r="AB45" s="133"/>
      <c r="AC45" s="66"/>
      <c r="AD45" s="133"/>
      <c r="AE45" s="66"/>
      <c r="AF45" s="133"/>
      <c r="AG45" s="66"/>
      <c r="AH45" s="5">
        <f t="shared" si="1"/>
        <v>0</v>
      </c>
      <c r="AI45" s="5" t="e">
        <f t="shared" si="2"/>
        <v>#DIV/0!</v>
      </c>
      <c r="AJ45" s="5">
        <f t="shared" si="4"/>
        <v>0</v>
      </c>
      <c r="AK45" s="307" t="b">
        <f t="shared" si="5"/>
        <v>0</v>
      </c>
    </row>
    <row r="46" spans="2:39" ht="27.75" customHeight="1" x14ac:dyDescent="0.25">
      <c r="B46" s="255" t="s">
        <v>15</v>
      </c>
      <c r="C46" s="134"/>
      <c r="D46" s="254" t="s">
        <v>15</v>
      </c>
      <c r="E46" s="134"/>
      <c r="F46" s="232" t="str">
        <f t="shared" si="0"/>
        <v>-</v>
      </c>
      <c r="G46" s="232" t="str">
        <f t="shared" si="3"/>
        <v>-</v>
      </c>
      <c r="H46" s="66"/>
      <c r="I46" s="66"/>
      <c r="J46" s="133"/>
      <c r="K46" s="66"/>
      <c r="L46" s="133"/>
      <c r="M46" s="66"/>
      <c r="N46" s="133"/>
      <c r="O46" s="66"/>
      <c r="P46" s="133"/>
      <c r="Q46" s="66"/>
      <c r="R46" s="133"/>
      <c r="S46" s="66"/>
      <c r="T46" s="133"/>
      <c r="U46" s="66"/>
      <c r="V46" s="133"/>
      <c r="W46" s="66"/>
      <c r="X46" s="133"/>
      <c r="Y46" s="66"/>
      <c r="Z46" s="133"/>
      <c r="AA46" s="66"/>
      <c r="AB46" s="133"/>
      <c r="AC46" s="66"/>
      <c r="AD46" s="133"/>
      <c r="AE46" s="66"/>
      <c r="AF46" s="133"/>
      <c r="AG46" s="66"/>
      <c r="AH46" s="5">
        <f t="shared" si="1"/>
        <v>0</v>
      </c>
      <c r="AI46" s="5" t="e">
        <f t="shared" si="2"/>
        <v>#DIV/0!</v>
      </c>
      <c r="AJ46" s="5">
        <f t="shared" si="4"/>
        <v>0</v>
      </c>
      <c r="AK46" s="307" t="b">
        <f t="shared" si="5"/>
        <v>0</v>
      </c>
    </row>
    <row r="47" spans="2:39" ht="27.75" customHeight="1" x14ac:dyDescent="0.25">
      <c r="B47" s="255" t="s">
        <v>15</v>
      </c>
      <c r="C47" s="134"/>
      <c r="D47" s="254" t="s">
        <v>15</v>
      </c>
      <c r="E47" s="134"/>
      <c r="F47" s="232" t="str">
        <f t="shared" si="0"/>
        <v>-</v>
      </c>
      <c r="G47" s="232" t="str">
        <f t="shared" si="3"/>
        <v>-</v>
      </c>
      <c r="H47" s="66"/>
      <c r="I47" s="66"/>
      <c r="J47" s="133"/>
      <c r="K47" s="66"/>
      <c r="L47" s="133"/>
      <c r="M47" s="66"/>
      <c r="N47" s="133"/>
      <c r="O47" s="66"/>
      <c r="P47" s="133"/>
      <c r="Q47" s="66"/>
      <c r="R47" s="133"/>
      <c r="S47" s="66"/>
      <c r="T47" s="133"/>
      <c r="U47" s="66"/>
      <c r="V47" s="133"/>
      <c r="W47" s="66"/>
      <c r="X47" s="133"/>
      <c r="Y47" s="66"/>
      <c r="Z47" s="133"/>
      <c r="AA47" s="66"/>
      <c r="AB47" s="133"/>
      <c r="AC47" s="66"/>
      <c r="AD47" s="133"/>
      <c r="AE47" s="66"/>
      <c r="AF47" s="133"/>
      <c r="AG47" s="66"/>
      <c r="AH47" s="5">
        <f t="shared" si="1"/>
        <v>0</v>
      </c>
      <c r="AI47" s="5" t="e">
        <f t="shared" si="2"/>
        <v>#DIV/0!</v>
      </c>
      <c r="AJ47" s="5">
        <f t="shared" si="4"/>
        <v>0</v>
      </c>
      <c r="AK47" s="307" t="b">
        <f t="shared" si="5"/>
        <v>0</v>
      </c>
    </row>
    <row r="48" spans="2:39" ht="27.75" customHeight="1" x14ac:dyDescent="0.25">
      <c r="B48" s="255" t="s">
        <v>15</v>
      </c>
      <c r="C48" s="134"/>
      <c r="D48" s="254" t="s">
        <v>15</v>
      </c>
      <c r="E48" s="134"/>
      <c r="F48" s="232" t="str">
        <f t="shared" si="0"/>
        <v>-</v>
      </c>
      <c r="G48" s="232" t="str">
        <f t="shared" si="3"/>
        <v>-</v>
      </c>
      <c r="H48" s="66"/>
      <c r="I48" s="66"/>
      <c r="J48" s="133"/>
      <c r="K48" s="66"/>
      <c r="L48" s="133"/>
      <c r="M48" s="66"/>
      <c r="N48" s="133"/>
      <c r="O48" s="66"/>
      <c r="P48" s="133"/>
      <c r="Q48" s="66"/>
      <c r="R48" s="133"/>
      <c r="S48" s="66"/>
      <c r="T48" s="133"/>
      <c r="U48" s="66"/>
      <c r="V48" s="133"/>
      <c r="W48" s="66"/>
      <c r="X48" s="133"/>
      <c r="Y48" s="66"/>
      <c r="Z48" s="133"/>
      <c r="AA48" s="66"/>
      <c r="AB48" s="133"/>
      <c r="AC48" s="66"/>
      <c r="AD48" s="133"/>
      <c r="AE48" s="66"/>
      <c r="AF48" s="133"/>
      <c r="AG48" s="66"/>
      <c r="AH48" s="5">
        <f t="shared" si="1"/>
        <v>0</v>
      </c>
      <c r="AI48" s="5" t="e">
        <f t="shared" si="2"/>
        <v>#DIV/0!</v>
      </c>
      <c r="AJ48" s="5">
        <f t="shared" si="4"/>
        <v>0</v>
      </c>
      <c r="AK48" s="307" t="b">
        <f t="shared" si="5"/>
        <v>0</v>
      </c>
    </row>
    <row r="49" spans="1:37" ht="27.75" customHeight="1" x14ac:dyDescent="0.25">
      <c r="B49" s="255" t="s">
        <v>15</v>
      </c>
      <c r="C49" s="134"/>
      <c r="D49" s="254" t="s">
        <v>15</v>
      </c>
      <c r="E49" s="134"/>
      <c r="F49" s="232" t="str">
        <f t="shared" si="0"/>
        <v>-</v>
      </c>
      <c r="G49" s="232" t="str">
        <f t="shared" si="3"/>
        <v>-</v>
      </c>
      <c r="H49" s="66"/>
      <c r="I49" s="66"/>
      <c r="J49" s="133"/>
      <c r="K49" s="66"/>
      <c r="L49" s="133"/>
      <c r="M49" s="66"/>
      <c r="N49" s="133"/>
      <c r="O49" s="66"/>
      <c r="P49" s="133"/>
      <c r="Q49" s="66"/>
      <c r="R49" s="133"/>
      <c r="S49" s="66"/>
      <c r="T49" s="133"/>
      <c r="U49" s="66"/>
      <c r="V49" s="133"/>
      <c r="W49" s="66"/>
      <c r="X49" s="133"/>
      <c r="Y49" s="66"/>
      <c r="Z49" s="133"/>
      <c r="AA49" s="66"/>
      <c r="AB49" s="133"/>
      <c r="AC49" s="66"/>
      <c r="AD49" s="133"/>
      <c r="AE49" s="66"/>
      <c r="AF49" s="133"/>
      <c r="AG49" s="66"/>
      <c r="AH49" s="5">
        <f t="shared" si="1"/>
        <v>0</v>
      </c>
      <c r="AI49" s="5" t="e">
        <f t="shared" si="2"/>
        <v>#DIV/0!</v>
      </c>
      <c r="AJ49" s="5">
        <f t="shared" si="4"/>
        <v>0</v>
      </c>
      <c r="AK49" s="307" t="b">
        <f t="shared" si="5"/>
        <v>0</v>
      </c>
    </row>
    <row r="50" spans="1:37" ht="27.75" customHeight="1" x14ac:dyDescent="0.25">
      <c r="B50" s="255" t="s">
        <v>15</v>
      </c>
      <c r="C50" s="134"/>
      <c r="D50" s="254" t="s">
        <v>15</v>
      </c>
      <c r="E50" s="134"/>
      <c r="F50" s="232" t="str">
        <f t="shared" si="0"/>
        <v>-</v>
      </c>
      <c r="G50" s="232" t="str">
        <f t="shared" si="3"/>
        <v>-</v>
      </c>
      <c r="H50" s="66"/>
      <c r="I50" s="66"/>
      <c r="J50" s="133"/>
      <c r="K50" s="66"/>
      <c r="L50" s="133"/>
      <c r="M50" s="66"/>
      <c r="N50" s="133"/>
      <c r="O50" s="66"/>
      <c r="P50" s="133"/>
      <c r="Q50" s="66"/>
      <c r="R50" s="133"/>
      <c r="S50" s="66"/>
      <c r="T50" s="133"/>
      <c r="U50" s="66"/>
      <c r="V50" s="133"/>
      <c r="W50" s="66"/>
      <c r="X50" s="133"/>
      <c r="Y50" s="66"/>
      <c r="Z50" s="133"/>
      <c r="AA50" s="66"/>
      <c r="AB50" s="133"/>
      <c r="AC50" s="66"/>
      <c r="AD50" s="133"/>
      <c r="AE50" s="66"/>
      <c r="AF50" s="133"/>
      <c r="AG50" s="66"/>
      <c r="AH50" s="5">
        <f t="shared" si="1"/>
        <v>0</v>
      </c>
      <c r="AI50" s="5" t="e">
        <f t="shared" si="2"/>
        <v>#DIV/0!</v>
      </c>
      <c r="AJ50" s="5">
        <f t="shared" si="4"/>
        <v>0</v>
      </c>
      <c r="AK50" s="307" t="b">
        <f t="shared" si="5"/>
        <v>0</v>
      </c>
    </row>
    <row r="51" spans="1:37" ht="27.75" customHeight="1" x14ac:dyDescent="0.25">
      <c r="B51" s="255" t="s">
        <v>15</v>
      </c>
      <c r="C51" s="134"/>
      <c r="D51" s="254" t="s">
        <v>15</v>
      </c>
      <c r="E51" s="134"/>
      <c r="F51" s="232" t="str">
        <f t="shared" si="0"/>
        <v>-</v>
      </c>
      <c r="G51" s="232" t="str">
        <f t="shared" si="3"/>
        <v>-</v>
      </c>
      <c r="H51" s="66"/>
      <c r="I51" s="66"/>
      <c r="J51" s="133"/>
      <c r="K51" s="66"/>
      <c r="L51" s="133"/>
      <c r="M51" s="66"/>
      <c r="N51" s="133"/>
      <c r="O51" s="66"/>
      <c r="P51" s="133"/>
      <c r="Q51" s="66"/>
      <c r="R51" s="133"/>
      <c r="S51" s="66"/>
      <c r="T51" s="133"/>
      <c r="U51" s="66"/>
      <c r="V51" s="133"/>
      <c r="W51" s="66"/>
      <c r="X51" s="133"/>
      <c r="Y51" s="66"/>
      <c r="Z51" s="133"/>
      <c r="AA51" s="66"/>
      <c r="AB51" s="133"/>
      <c r="AC51" s="66"/>
      <c r="AD51" s="133"/>
      <c r="AE51" s="66"/>
      <c r="AF51" s="133"/>
      <c r="AG51" s="66"/>
      <c r="AH51" s="5">
        <f t="shared" si="1"/>
        <v>0</v>
      </c>
      <c r="AI51" s="5" t="e">
        <f t="shared" si="2"/>
        <v>#DIV/0!</v>
      </c>
      <c r="AJ51" s="5">
        <f t="shared" si="4"/>
        <v>0</v>
      </c>
      <c r="AK51" s="307" t="b">
        <f t="shared" si="5"/>
        <v>0</v>
      </c>
    </row>
    <row r="52" spans="1:37" ht="27.75" customHeight="1" x14ac:dyDescent="0.25">
      <c r="B52" s="255" t="s">
        <v>15</v>
      </c>
      <c r="C52" s="134"/>
      <c r="D52" s="254" t="s">
        <v>15</v>
      </c>
      <c r="E52" s="134"/>
      <c r="F52" s="232" t="str">
        <f t="shared" si="0"/>
        <v>-</v>
      </c>
      <c r="G52" s="232" t="str">
        <f t="shared" si="3"/>
        <v>-</v>
      </c>
      <c r="H52" s="66"/>
      <c r="I52" s="66"/>
      <c r="J52" s="133"/>
      <c r="K52" s="66"/>
      <c r="L52" s="133"/>
      <c r="M52" s="66"/>
      <c r="N52" s="133"/>
      <c r="O52" s="66"/>
      <c r="P52" s="133"/>
      <c r="Q52" s="66"/>
      <c r="R52" s="133"/>
      <c r="S52" s="66"/>
      <c r="T52" s="133"/>
      <c r="U52" s="66"/>
      <c r="V52" s="133"/>
      <c r="W52" s="66"/>
      <c r="X52" s="133"/>
      <c r="Y52" s="66"/>
      <c r="Z52" s="133"/>
      <c r="AA52" s="66"/>
      <c r="AB52" s="133"/>
      <c r="AC52" s="66"/>
      <c r="AD52" s="133"/>
      <c r="AE52" s="66"/>
      <c r="AF52" s="133"/>
      <c r="AG52" s="66"/>
      <c r="AH52" s="5">
        <f t="shared" si="1"/>
        <v>0</v>
      </c>
      <c r="AI52" s="5" t="e">
        <f t="shared" si="2"/>
        <v>#DIV/0!</v>
      </c>
      <c r="AJ52" s="5">
        <f t="shared" si="4"/>
        <v>0</v>
      </c>
      <c r="AK52" s="307" t="b">
        <f t="shared" si="5"/>
        <v>0</v>
      </c>
    </row>
    <row r="53" spans="1:37" ht="27.75" customHeight="1" x14ac:dyDescent="0.25">
      <c r="B53" s="255" t="s">
        <v>15</v>
      </c>
      <c r="C53" s="134"/>
      <c r="D53" s="254" t="s">
        <v>15</v>
      </c>
      <c r="E53" s="134"/>
      <c r="F53" s="232" t="str">
        <f t="shared" si="0"/>
        <v>-</v>
      </c>
      <c r="G53" s="232" t="str">
        <f t="shared" si="3"/>
        <v>-</v>
      </c>
      <c r="H53" s="66"/>
      <c r="I53" s="66"/>
      <c r="J53" s="133"/>
      <c r="K53" s="66"/>
      <c r="L53" s="133"/>
      <c r="M53" s="66"/>
      <c r="N53" s="133"/>
      <c r="O53" s="66"/>
      <c r="P53" s="133"/>
      <c r="Q53" s="66"/>
      <c r="R53" s="133"/>
      <c r="S53" s="66"/>
      <c r="T53" s="133"/>
      <c r="U53" s="66"/>
      <c r="V53" s="133"/>
      <c r="W53" s="66"/>
      <c r="X53" s="133"/>
      <c r="Y53" s="66"/>
      <c r="Z53" s="133"/>
      <c r="AA53" s="66"/>
      <c r="AB53" s="133"/>
      <c r="AC53" s="66"/>
      <c r="AD53" s="133"/>
      <c r="AE53" s="66"/>
      <c r="AF53" s="133"/>
      <c r="AG53" s="66"/>
      <c r="AH53" s="5">
        <f t="shared" si="1"/>
        <v>0</v>
      </c>
      <c r="AI53" s="5" t="e">
        <f t="shared" si="2"/>
        <v>#DIV/0!</v>
      </c>
      <c r="AJ53" s="5">
        <f t="shared" si="4"/>
        <v>0</v>
      </c>
      <c r="AK53" s="307" t="b">
        <f t="shared" si="5"/>
        <v>0</v>
      </c>
    </row>
    <row r="54" spans="1:37" ht="27.75" customHeight="1" x14ac:dyDescent="0.25">
      <c r="B54" s="255" t="s">
        <v>15</v>
      </c>
      <c r="C54" s="134"/>
      <c r="D54" s="254" t="s">
        <v>15</v>
      </c>
      <c r="E54" s="134"/>
      <c r="F54" s="232" t="str">
        <f t="shared" si="0"/>
        <v>-</v>
      </c>
      <c r="G54" s="232" t="str">
        <f t="shared" si="3"/>
        <v>-</v>
      </c>
      <c r="H54" s="66"/>
      <c r="I54" s="66"/>
      <c r="J54" s="133"/>
      <c r="K54" s="66"/>
      <c r="L54" s="133"/>
      <c r="M54" s="66"/>
      <c r="N54" s="133"/>
      <c r="O54" s="66"/>
      <c r="P54" s="133"/>
      <c r="Q54" s="66"/>
      <c r="R54" s="133"/>
      <c r="S54" s="66"/>
      <c r="T54" s="133"/>
      <c r="U54" s="66"/>
      <c r="V54" s="133"/>
      <c r="W54" s="66"/>
      <c r="X54" s="133"/>
      <c r="Y54" s="66"/>
      <c r="Z54" s="133"/>
      <c r="AA54" s="66"/>
      <c r="AB54" s="133"/>
      <c r="AC54" s="66"/>
      <c r="AD54" s="133"/>
      <c r="AE54" s="66"/>
      <c r="AF54" s="133"/>
      <c r="AG54" s="66"/>
      <c r="AH54" s="5">
        <f t="shared" si="1"/>
        <v>0</v>
      </c>
      <c r="AI54" s="5" t="e">
        <f t="shared" si="2"/>
        <v>#DIV/0!</v>
      </c>
      <c r="AJ54" s="5">
        <f t="shared" si="4"/>
        <v>0</v>
      </c>
      <c r="AK54" s="307" t="b">
        <f t="shared" si="5"/>
        <v>0</v>
      </c>
    </row>
    <row r="55" spans="1:37" ht="3.75" customHeight="1" x14ac:dyDescent="0.25">
      <c r="A55" s="2"/>
      <c r="B55" s="2"/>
      <c r="C55" s="2"/>
      <c r="D55" s="2"/>
      <c r="E55" s="232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37" ht="1.5" hidden="1" customHeight="1" x14ac:dyDescent="0.25">
      <c r="A56" s="2"/>
      <c r="C56" s="2"/>
      <c r="D56" s="2"/>
      <c r="E56" s="232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37" ht="3" customHeight="1" x14ac:dyDescent="0.25">
      <c r="A57" s="2"/>
      <c r="B57" s="24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</row>
  </sheetData>
  <sheetProtection algorithmName="SHA-512" hashValue="38rauwtRhMhBVz1JhMpz3bN4OkosgnP4prEZS5l/ycqGt6jfAaOqGHLWM6LrrVfo8PGQxJBeiTWjVOZGixzLmg==" saltValue="9JmiOUlBYP23GczYBGQUfQ==" spinCount="100000" sheet="1" objects="1" scenarios="1"/>
  <mergeCells count="43">
    <mergeCell ref="AD15:AE15"/>
    <mergeCell ref="AF15:AG15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  <mergeCell ref="V15:W15"/>
    <mergeCell ref="X15:Y15"/>
    <mergeCell ref="Z15:AA15"/>
    <mergeCell ref="AB15:AC15"/>
    <mergeCell ref="B5:D5"/>
    <mergeCell ref="B6:D6"/>
    <mergeCell ref="R16:S16"/>
    <mergeCell ref="T16:U16"/>
    <mergeCell ref="V16:W16"/>
    <mergeCell ref="T17:U17"/>
    <mergeCell ref="V17:W17"/>
    <mergeCell ref="X17:Y17"/>
    <mergeCell ref="X16:Y16"/>
    <mergeCell ref="B16:E17"/>
    <mergeCell ref="F16:G17"/>
    <mergeCell ref="J16:K16"/>
    <mergeCell ref="L16:M16"/>
    <mergeCell ref="N16:O16"/>
    <mergeCell ref="J17:K17"/>
    <mergeCell ref="L17:M17"/>
    <mergeCell ref="N17:O17"/>
    <mergeCell ref="P16:Q16"/>
    <mergeCell ref="P17:Q17"/>
    <mergeCell ref="R17:S17"/>
    <mergeCell ref="AF17:AG17"/>
    <mergeCell ref="AD16:AE16"/>
    <mergeCell ref="AF16:AG16"/>
    <mergeCell ref="Z16:AA16"/>
    <mergeCell ref="AB16:AC16"/>
    <mergeCell ref="Z17:AA17"/>
    <mergeCell ref="AB17:AC17"/>
    <mergeCell ref="AD17:AE17"/>
  </mergeCells>
  <conditionalFormatting sqref="C20:C54">
    <cfRule type="expression" dxfId="18" priority="2">
      <formula>IF($B20="Outro",FALSE,TRUE)</formula>
    </cfRule>
  </conditionalFormatting>
  <conditionalFormatting sqref="E20:E54">
    <cfRule type="expression" dxfId="17" priority="1">
      <formula>IF($D20="Outro",FALSE,TRUE)</formula>
    </cfRule>
  </conditionalFormatting>
  <dataValidations count="6"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 xr:uid="{00000000-0002-0000-1700-000000000000}">
      <formula1>" -,&lt;LQ, &lt;Ld"</formula1>
    </dataValidation>
    <dataValidation type="whole" operator="lessThanOrEqual" allowBlank="1" showInputMessage="1" showErrorMessage="1" errorTitle="1" error="O número de horas de descarga deverá ser inferior ou igual ao número de horas do mês" sqref="L17:AG17" xr:uid="{00000000-0002-0000-1700-000001000000}">
      <formula1>L18</formula1>
    </dataValidation>
    <dataValidation allowBlank="1" showInputMessage="1" showErrorMessage="1" prompt="O título da folha de cálculo encontra-se nesta célula" sqref="B1 I1" xr:uid="{00000000-0002-0000-1700-000002000000}"/>
    <dataValidation type="list" allowBlank="1" showInputMessage="1" showErrorMessage="1" sqref="K9" xr:uid="{00000000-0002-0000-1700-000003000000}">
      <formula1>"&lt;Selecionar&gt;, Águas pluviais potencialmente contaminadas, Industrial, Doméstico, Doméstico e Industrial, Todos, Outro (identificar nas observações)"</formula1>
    </dataValidation>
    <dataValidation type="list" allowBlank="1" showInputMessage="1" showErrorMessage="1" sqref="E9 L9" xr:uid="{00000000-0002-0000-1700-000004000000}">
      <formula1>"&lt;Selecionar&gt;,Contínuo,Descontínuo,Outro"</formula1>
    </dataValidation>
    <dataValidation type="list" allowBlank="1" showInputMessage="1" showErrorMessage="1" sqref="D9" xr:uid="{00000000-0002-0000-1700-000005000000}">
      <formula1>"&lt;Selecionar&gt;, Águas pluviais, Industrial, Doméstico, Doméstico e Industrial, Todos, Outro"</formula1>
    </dataValidation>
  </dataValidations>
  <hyperlinks>
    <hyperlink ref="B2" location="Atividade!A1" display="&lt; Voltar ao ínicio" xr:uid="{00000000-0004-0000-1700-000000000000}"/>
    <hyperlink ref="B13" location="topoagua" display="&lt;&lt; Voltar ao topo" xr:uid="{00000000-0004-0000-1700-000001000000}"/>
    <hyperlink ref="B5:D5" location="Listagem_e_caracteristicas_dos_pontos_de_emissão" display="Listagem e caracteristicas dos pontos de emissão" xr:uid="{00000000-0004-0000-1700-000002000000}"/>
    <hyperlink ref="B6:D6" location="Rejeição_em_coletor___preencha_uma_tabela_para_cada_ponto_de_emissão__se_necessário_copie_a_tabela_completa_e_cole_abaixo_da_anterior" display="Rejeição de águas resíduais" xr:uid="{00000000-0004-0000-1700-000003000000}"/>
    <hyperlink ref="B7" location="'ED2'!A1" display="ED2" xr:uid="{00000000-0004-0000-1700-000004000000}"/>
    <hyperlink ref="C7" location="'ED3'!A1" display="ED3" xr:uid="{00000000-0004-0000-1700-000005000000}"/>
    <hyperlink ref="D7" location="'ED4'!A1" display="ED4" xr:uid="{00000000-0004-0000-1700-000006000000}"/>
    <hyperlink ref="E7" location="'ED5'!A1" display="ED5" xr:uid="{00000000-0004-0000-1700-000007000000}"/>
    <hyperlink ref="F7" location="'ED6'!A1" display="ED6" xr:uid="{00000000-0004-0000-1700-000008000000}"/>
    <hyperlink ref="G7" location="'ED7'!A1" display="ED7" xr:uid="{00000000-0004-0000-1700-000009000000}"/>
    <hyperlink ref="H7" location="'ED8'!A1" display="ED8" xr:uid="{00000000-0004-0000-1700-00000A000000}"/>
    <hyperlink ref="I7" location="'ED9'!A1" display="ED9" xr:uid="{00000000-0004-0000-1700-00000B000000}"/>
    <hyperlink ref="J7" location="'ED10'!A1" display="ED10" xr:uid="{00000000-0004-0000-1700-00000C000000}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700-000006000000}">
          <x14:formula1>
            <xm:f>Suporte!$B$6:$B$193</xm:f>
          </x14:formula1>
          <xm:sqref>B55</xm:sqref>
        </x14:dataValidation>
        <x14:dataValidation type="list" allowBlank="1" showInputMessage="1" showErrorMessage="1" xr:uid="{00000000-0002-0000-1700-000007000000}">
          <x14:formula1>
            <xm:f>Suporte!$A$6:$A$23</xm:f>
          </x14:formula1>
          <xm:sqref>D20:D54 C55:D55</xm:sqref>
        </x14:dataValidation>
        <x14:dataValidation type="list" allowBlank="1" showInputMessage="1" showErrorMessage="1" xr:uid="{00000000-0002-0000-1700-000008000000}">
          <x14:formula1>
            <xm:f>Suporte!$T$6:$T$196</xm:f>
          </x14:formula1>
          <xm:sqref>B20:B54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Q57"/>
  <sheetViews>
    <sheetView zoomScale="50" zoomScaleNormal="50" workbookViewId="0">
      <selection activeCell="F24" sqref="F24"/>
    </sheetView>
  </sheetViews>
  <sheetFormatPr defaultColWidth="9" defaultRowHeight="15" x14ac:dyDescent="0.25"/>
  <cols>
    <col min="1" max="1" width="3.375" style="5" customWidth="1"/>
    <col min="2" max="2" width="12.125" style="5" customWidth="1"/>
    <col min="3" max="3" width="13.875" style="5" customWidth="1"/>
    <col min="4" max="4" width="15.5" style="5" customWidth="1"/>
    <col min="5" max="5" width="15.875" style="5" customWidth="1"/>
    <col min="6" max="6" width="18.375" style="5" customWidth="1"/>
    <col min="7" max="7" width="12.75" style="5" customWidth="1"/>
    <col min="8" max="8" width="14.875" style="5" customWidth="1"/>
    <col min="9" max="9" width="12.75" style="5" customWidth="1"/>
    <col min="10" max="10" width="8.5" style="5" customWidth="1"/>
    <col min="11" max="11" width="17.625" style="5" customWidth="1"/>
    <col min="12" max="12" width="8.5" style="5" customWidth="1"/>
    <col min="13" max="13" width="17.625" style="5" customWidth="1"/>
    <col min="14" max="14" width="8.5" style="5" customWidth="1"/>
    <col min="15" max="15" width="17.625" style="5" customWidth="1"/>
    <col min="16" max="16" width="8.5" style="5" customWidth="1"/>
    <col min="17" max="17" width="17.625" style="5" customWidth="1"/>
    <col min="18" max="18" width="8.5" style="5" customWidth="1"/>
    <col min="19" max="19" width="17.625" style="5" customWidth="1"/>
    <col min="20" max="20" width="8.5" style="5" customWidth="1"/>
    <col min="21" max="21" width="17.625" style="5" customWidth="1"/>
    <col min="22" max="22" width="8.5" style="5" customWidth="1"/>
    <col min="23" max="23" width="17.625" style="5" customWidth="1"/>
    <col min="24" max="24" width="8.5" style="5" customWidth="1"/>
    <col min="25" max="25" width="17.625" style="5" customWidth="1"/>
    <col min="26" max="26" width="8.5" style="5" customWidth="1"/>
    <col min="27" max="27" width="17.625" style="5" customWidth="1"/>
    <col min="28" max="28" width="8.5" style="5" customWidth="1"/>
    <col min="29" max="29" width="17.625" style="5" customWidth="1"/>
    <col min="30" max="30" width="8.5" style="5" customWidth="1"/>
    <col min="31" max="31" width="17.625" style="5" customWidth="1"/>
    <col min="32" max="32" width="8.5" style="5" customWidth="1"/>
    <col min="33" max="33" width="17.625" style="5" customWidth="1"/>
    <col min="34" max="34" width="9.25" style="5" hidden="1" customWidth="1"/>
    <col min="35" max="35" width="11.75" style="5" hidden="1" customWidth="1"/>
    <col min="36" max="36" width="16.375" style="5" hidden="1" customWidth="1"/>
    <col min="37" max="37" width="9" style="5" hidden="1" customWidth="1"/>
    <col min="38" max="38" width="0" style="5" hidden="1" customWidth="1"/>
    <col min="39" max="16384" width="9" style="5"/>
  </cols>
  <sheetData>
    <row r="1" spans="1:37" ht="23.25" x14ac:dyDescent="0.25">
      <c r="A1" s="236"/>
      <c r="B1" s="87" t="s">
        <v>149</v>
      </c>
      <c r="C1" s="236"/>
      <c r="D1" s="236"/>
      <c r="E1" s="236"/>
      <c r="F1" s="236"/>
      <c r="G1" s="17" t="s">
        <v>10</v>
      </c>
      <c r="H1" s="18">
        <f>Atividade!L3</f>
        <v>0</v>
      </c>
      <c r="I1" s="88" t="s">
        <v>6</v>
      </c>
      <c r="J1" s="18">
        <f>Atividade!I3</f>
        <v>2021</v>
      </c>
      <c r="K1" s="18"/>
      <c r="L1" s="237"/>
      <c r="M1" s="236"/>
      <c r="N1" s="236"/>
      <c r="O1" s="236"/>
      <c r="P1" s="236"/>
      <c r="Q1" s="236"/>
      <c r="R1" s="236"/>
      <c r="S1" s="236"/>
      <c r="T1" s="236"/>
      <c r="U1" s="236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pans="1:37" ht="16.5" thickBot="1" x14ac:dyDescent="0.3">
      <c r="A2" s="238"/>
      <c r="B2" s="92" t="s">
        <v>11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3" t="s">
        <v>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5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5">
      <c r="A5" s="3"/>
      <c r="B5" s="724" t="s">
        <v>2408</v>
      </c>
      <c r="C5" s="724"/>
      <c r="D5" s="72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5">
      <c r="A6" s="3"/>
      <c r="B6" s="724" t="s">
        <v>2512</v>
      </c>
      <c r="C6" s="724"/>
      <c r="D6" s="724"/>
      <c r="E6" s="239"/>
      <c r="F6" s="239"/>
      <c r="G6" s="239"/>
      <c r="H6" s="239"/>
      <c r="I6" s="239"/>
      <c r="J6" s="239"/>
      <c r="K6" s="239"/>
      <c r="L6" s="239"/>
      <c r="M6" s="239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2" customHeight="1" x14ac:dyDescent="0.25">
      <c r="A7" s="3"/>
      <c r="B7" s="239" t="s">
        <v>2666</v>
      </c>
      <c r="C7" s="239" t="s">
        <v>2450</v>
      </c>
      <c r="D7" s="239" t="s">
        <v>2451</v>
      </c>
      <c r="E7" s="239" t="s">
        <v>2452</v>
      </c>
      <c r="F7" s="239" t="s">
        <v>2453</v>
      </c>
      <c r="G7" s="239" t="s">
        <v>2454</v>
      </c>
      <c r="H7" s="239" t="s">
        <v>2455</v>
      </c>
      <c r="I7" s="239" t="s">
        <v>2456</v>
      </c>
      <c r="J7" s="239" t="s">
        <v>2457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9" spans="1:37" ht="5.2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177"/>
      <c r="O9" s="2"/>
      <c r="P9" s="2"/>
      <c r="Q9" s="2"/>
      <c r="R9" s="2"/>
      <c r="S9" s="2"/>
      <c r="T9" s="2"/>
    </row>
    <row r="10" spans="1:37" ht="27" customHeight="1" x14ac:dyDescent="0.25">
      <c r="A10" s="24"/>
      <c r="B10" s="41" t="s">
        <v>2513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"/>
      <c r="AG10" s="2"/>
      <c r="AH10" s="2"/>
      <c r="AI10" s="2"/>
      <c r="AJ10" s="2"/>
      <c r="AK10" s="2"/>
    </row>
    <row r="11" spans="1:37" ht="5.25" customHeight="1" x14ac:dyDescent="0.25">
      <c r="A11" s="2"/>
      <c r="B11" s="158"/>
      <c r="C11" s="24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2.25" customHeight="1" x14ac:dyDescent="0.25">
      <c r="A12" s="2"/>
      <c r="B12" s="94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5" customHeight="1" x14ac:dyDescent="0.25">
      <c r="A13" s="2"/>
      <c r="B13" s="239" t="s">
        <v>2381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5.75" x14ac:dyDescent="0.25">
      <c r="A14" s="2"/>
      <c r="B14" s="99" t="s">
        <v>2937</v>
      </c>
      <c r="C14" s="2"/>
      <c r="D14" s="2"/>
      <c r="E14" s="2"/>
      <c r="F14" s="2"/>
      <c r="G14" s="243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37" ht="60.75" customHeight="1" x14ac:dyDescent="0.25">
      <c r="B15" s="664" t="s">
        <v>2429</v>
      </c>
      <c r="C15" s="664"/>
      <c r="D15" s="664"/>
      <c r="E15" s="649"/>
      <c r="F15" s="651"/>
      <c r="G15" s="664" t="s">
        <v>2510</v>
      </c>
      <c r="H15" s="664"/>
      <c r="I15" s="135"/>
      <c r="J15" s="810" t="s">
        <v>28</v>
      </c>
      <c r="K15" s="799"/>
      <c r="L15" s="798" t="s">
        <v>29</v>
      </c>
      <c r="M15" s="799"/>
      <c r="N15" s="798" t="s">
        <v>30</v>
      </c>
      <c r="O15" s="799"/>
      <c r="P15" s="798" t="s">
        <v>31</v>
      </c>
      <c r="Q15" s="799"/>
      <c r="R15" s="798" t="s">
        <v>32</v>
      </c>
      <c r="S15" s="799"/>
      <c r="T15" s="798" t="s">
        <v>33</v>
      </c>
      <c r="U15" s="799"/>
      <c r="V15" s="798" t="s">
        <v>34</v>
      </c>
      <c r="W15" s="799"/>
      <c r="X15" s="798" t="s">
        <v>35</v>
      </c>
      <c r="Y15" s="799"/>
      <c r="Z15" s="798" t="s">
        <v>36</v>
      </c>
      <c r="AA15" s="799"/>
      <c r="AB15" s="798" t="s">
        <v>37</v>
      </c>
      <c r="AC15" s="799"/>
      <c r="AD15" s="798" t="s">
        <v>38</v>
      </c>
      <c r="AE15" s="799"/>
      <c r="AF15" s="798" t="s">
        <v>39</v>
      </c>
      <c r="AG15" s="802"/>
      <c r="AH15" s="244" t="s">
        <v>131</v>
      </c>
    </row>
    <row r="16" spans="1:37" ht="39" customHeight="1" x14ac:dyDescent="0.25">
      <c r="B16" s="664" t="s">
        <v>2508</v>
      </c>
      <c r="C16" s="664"/>
      <c r="D16" s="664"/>
      <c r="E16" s="664"/>
      <c r="F16" s="789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790"/>
      <c r="H16" s="301" t="s">
        <v>2507</v>
      </c>
      <c r="I16" s="245" t="s">
        <v>2733</v>
      </c>
      <c r="J16" s="794"/>
      <c r="K16" s="795"/>
      <c r="L16" s="811"/>
      <c r="M16" s="812"/>
      <c r="N16" s="811"/>
      <c r="O16" s="812"/>
      <c r="P16" s="811"/>
      <c r="Q16" s="812"/>
      <c r="R16" s="811"/>
      <c r="S16" s="812"/>
      <c r="T16" s="811"/>
      <c r="U16" s="812"/>
      <c r="V16" s="811"/>
      <c r="W16" s="812"/>
      <c r="X16" s="811"/>
      <c r="Y16" s="812"/>
      <c r="Z16" s="811"/>
      <c r="AA16" s="812"/>
      <c r="AB16" s="811"/>
      <c r="AC16" s="812"/>
      <c r="AD16" s="811"/>
      <c r="AE16" s="812"/>
      <c r="AF16" s="811"/>
      <c r="AG16" s="813"/>
      <c r="AH16" s="246" t="str">
        <f>IFERROR((AVERAGEIF(K16:AG16,"&gt;0")),"")</f>
        <v/>
      </c>
      <c r="AK16" s="30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3">
      <c r="B17" s="664"/>
      <c r="C17" s="664"/>
      <c r="D17" s="664"/>
      <c r="E17" s="664"/>
      <c r="F17" s="791"/>
      <c r="G17" s="792"/>
      <c r="H17" s="301" t="s">
        <v>407</v>
      </c>
      <c r="I17" s="245" t="s">
        <v>408</v>
      </c>
      <c r="J17" s="808"/>
      <c r="K17" s="809"/>
      <c r="L17" s="803"/>
      <c r="M17" s="805"/>
      <c r="N17" s="803"/>
      <c r="O17" s="805"/>
      <c r="P17" s="803"/>
      <c r="Q17" s="805"/>
      <c r="R17" s="803"/>
      <c r="S17" s="805"/>
      <c r="T17" s="803"/>
      <c r="U17" s="805"/>
      <c r="V17" s="803"/>
      <c r="W17" s="805"/>
      <c r="X17" s="803"/>
      <c r="Y17" s="805"/>
      <c r="Z17" s="803"/>
      <c r="AA17" s="805"/>
      <c r="AB17" s="803"/>
      <c r="AC17" s="805"/>
      <c r="AD17" s="803"/>
      <c r="AE17" s="805"/>
      <c r="AF17" s="803"/>
      <c r="AG17" s="804"/>
      <c r="AH17" s="246" t="str">
        <f>IFERROR(AVERAGEIF(K17:AG17,"&gt;0"),"")</f>
        <v/>
      </c>
    </row>
    <row r="18" spans="2:43" ht="17.25" hidden="1" customHeight="1" thickBot="1" x14ac:dyDescent="0.3">
      <c r="B18" s="2"/>
      <c r="C18" s="299" t="s">
        <v>2403</v>
      </c>
      <c r="D18" s="300" t="s">
        <v>408</v>
      </c>
      <c r="E18" s="300"/>
      <c r="F18" s="294"/>
      <c r="G18" s="297" t="s">
        <v>406</v>
      </c>
      <c r="H18" s="247"/>
      <c r="I18" s="247" t="s">
        <v>406</v>
      </c>
      <c r="J18" s="247"/>
      <c r="K18" s="248">
        <f>24*31</f>
        <v>744</v>
      </c>
      <c r="L18" s="248"/>
      <c r="M18" s="248">
        <f>24*28</f>
        <v>672</v>
      </c>
      <c r="N18" s="248"/>
      <c r="O18" s="248">
        <f>24*31</f>
        <v>744</v>
      </c>
      <c r="P18" s="248"/>
      <c r="Q18" s="248">
        <f>24*30</f>
        <v>720</v>
      </c>
      <c r="R18" s="248"/>
      <c r="S18" s="248">
        <f>24*31</f>
        <v>744</v>
      </c>
      <c r="T18" s="248"/>
      <c r="U18" s="248">
        <f>24*30</f>
        <v>720</v>
      </c>
      <c r="V18" s="248"/>
      <c r="W18" s="248">
        <f>27*31</f>
        <v>837</v>
      </c>
      <c r="X18" s="248"/>
      <c r="Y18" s="248">
        <f>24*31</f>
        <v>744</v>
      </c>
      <c r="Z18" s="248"/>
      <c r="AA18" s="248">
        <f>24*30</f>
        <v>720</v>
      </c>
      <c r="AB18" s="248"/>
      <c r="AC18" s="248">
        <f>24*31</f>
        <v>744</v>
      </c>
      <c r="AD18" s="248"/>
      <c r="AE18" s="248">
        <f>24*30</f>
        <v>720</v>
      </c>
      <c r="AF18" s="248"/>
      <c r="AG18" s="248">
        <f>24*31</f>
        <v>744</v>
      </c>
      <c r="AH18" s="249">
        <f>(AVERAGEIF(K18:AG18,"&gt;0"))</f>
        <v>737.75</v>
      </c>
    </row>
    <row r="19" spans="2:43" ht="78" customHeight="1" thickTop="1" x14ac:dyDescent="0.25">
      <c r="B19" s="298" t="s">
        <v>56</v>
      </c>
      <c r="C19" s="298" t="s">
        <v>2439</v>
      </c>
      <c r="D19" s="298" t="s">
        <v>59</v>
      </c>
      <c r="E19" s="298" t="s">
        <v>2776</v>
      </c>
      <c r="F19" s="251" t="s">
        <v>2511</v>
      </c>
      <c r="G19" s="251" t="s">
        <v>2509</v>
      </c>
      <c r="H19" s="250" t="s">
        <v>2488</v>
      </c>
      <c r="I19" s="417" t="s">
        <v>405</v>
      </c>
      <c r="J19" s="416" t="s">
        <v>2427</v>
      </c>
      <c r="K19" s="306" t="s">
        <v>28</v>
      </c>
      <c r="L19" s="416" t="s">
        <v>2427</v>
      </c>
      <c r="M19" s="306" t="s">
        <v>29</v>
      </c>
      <c r="N19" s="416" t="s">
        <v>2427</v>
      </c>
      <c r="O19" s="306" t="s">
        <v>30</v>
      </c>
      <c r="P19" s="416" t="s">
        <v>2427</v>
      </c>
      <c r="Q19" s="306" t="s">
        <v>31</v>
      </c>
      <c r="R19" s="416" t="s">
        <v>2427</v>
      </c>
      <c r="S19" s="306" t="s">
        <v>32</v>
      </c>
      <c r="T19" s="416" t="s">
        <v>2427</v>
      </c>
      <c r="U19" s="306" t="s">
        <v>33</v>
      </c>
      <c r="V19" s="416" t="s">
        <v>2427</v>
      </c>
      <c r="W19" s="306" t="s">
        <v>34</v>
      </c>
      <c r="X19" s="416" t="s">
        <v>2427</v>
      </c>
      <c r="Y19" s="306" t="s">
        <v>35</v>
      </c>
      <c r="Z19" s="416" t="s">
        <v>2427</v>
      </c>
      <c r="AA19" s="306" t="s">
        <v>36</v>
      </c>
      <c r="AB19" s="416" t="s">
        <v>2427</v>
      </c>
      <c r="AC19" s="306" t="s">
        <v>37</v>
      </c>
      <c r="AD19" s="416" t="s">
        <v>2427</v>
      </c>
      <c r="AE19" s="306" t="s">
        <v>38</v>
      </c>
      <c r="AF19" s="416" t="s">
        <v>2427</v>
      </c>
      <c r="AG19" s="306" t="s">
        <v>39</v>
      </c>
      <c r="AH19" s="251" t="s">
        <v>131</v>
      </c>
      <c r="AK19" s="307"/>
      <c r="AL19" s="307"/>
      <c r="AM19" s="307"/>
      <c r="AN19" s="307"/>
      <c r="AO19" s="307"/>
      <c r="AP19" s="307"/>
      <c r="AQ19" s="307"/>
    </row>
    <row r="20" spans="2:43" ht="27.75" customHeight="1" x14ac:dyDescent="0.25">
      <c r="B20" s="255" t="s">
        <v>15</v>
      </c>
      <c r="C20" s="134"/>
      <c r="D20" s="254" t="s">
        <v>15</v>
      </c>
      <c r="E20" s="134"/>
      <c r="F20" s="232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232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66"/>
      <c r="I20" s="305"/>
      <c r="J20" s="133"/>
      <c r="K20" s="66"/>
      <c r="L20" s="133"/>
      <c r="M20" s="66"/>
      <c r="N20" s="133"/>
      <c r="O20" s="66"/>
      <c r="P20" s="133"/>
      <c r="Q20" s="66"/>
      <c r="R20" s="133"/>
      <c r="S20" s="66"/>
      <c r="T20" s="133"/>
      <c r="U20" s="66"/>
      <c r="V20" s="133"/>
      <c r="W20" s="66"/>
      <c r="X20" s="133"/>
      <c r="Y20" s="66"/>
      <c r="Z20" s="133"/>
      <c r="AA20" s="66"/>
      <c r="AB20" s="133"/>
      <c r="AC20" s="66"/>
      <c r="AD20" s="133"/>
      <c r="AE20" s="66"/>
      <c r="AF20" s="133"/>
      <c r="AG20" s="66"/>
      <c r="AH20" s="5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5" t="e">
        <f t="shared" ref="AI20:AI54" si="2">AH20/COUNT(J20:AG20)</f>
        <v>#DIV/0!</v>
      </c>
      <c r="AJ20" s="5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07" t="b">
        <f>IF(AND(K20&gt;0,M20&gt;0,O20&gt;0,Q20&gt;0,S20&gt;0,U20&gt;0,W20&gt;0,Y20&gt;0,AA20&gt;0,AC20&gt;0,AE20&gt;0,AG20&gt;0),TRUE,FALSE)</f>
        <v>0</v>
      </c>
      <c r="AL20" s="30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07"/>
      <c r="AN20" s="307"/>
      <c r="AO20" s="307"/>
      <c r="AP20" s="307"/>
      <c r="AQ20" s="307"/>
    </row>
    <row r="21" spans="2:43" ht="27.75" customHeight="1" x14ac:dyDescent="0.25">
      <c r="B21" s="255" t="s">
        <v>15</v>
      </c>
      <c r="C21" s="134"/>
      <c r="D21" s="254" t="s">
        <v>15</v>
      </c>
      <c r="E21" s="134"/>
      <c r="F21" s="232" t="str">
        <f t="shared" si="0"/>
        <v>-</v>
      </c>
      <c r="G21" s="232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66"/>
      <c r="I21" s="66"/>
      <c r="J21" s="133"/>
      <c r="K21" s="66"/>
      <c r="L21" s="133"/>
      <c r="M21" s="302"/>
      <c r="N21" s="133"/>
      <c r="O21" s="66"/>
      <c r="P21" s="133"/>
      <c r="Q21" s="66"/>
      <c r="R21" s="133"/>
      <c r="S21" s="66"/>
      <c r="T21" s="133"/>
      <c r="U21" s="66"/>
      <c r="V21" s="133"/>
      <c r="W21" s="66"/>
      <c r="X21" s="133"/>
      <c r="Y21" s="66"/>
      <c r="Z21" s="133"/>
      <c r="AA21" s="66"/>
      <c r="AB21" s="133"/>
      <c r="AC21" s="66"/>
      <c r="AD21" s="133"/>
      <c r="AE21" s="66"/>
      <c r="AF21" s="133"/>
      <c r="AG21" s="66"/>
      <c r="AH21" s="5">
        <f t="shared" si="1"/>
        <v>0</v>
      </c>
      <c r="AI21" s="5" t="e">
        <f t="shared" si="2"/>
        <v>#DIV/0!</v>
      </c>
      <c r="AJ21" s="5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07" t="b">
        <f t="shared" ref="AK21:AK54" si="5">IF(AND(K21&gt;0,M21&gt;0,O21&gt;0,Q21&gt;0,S21&gt;0,U21&gt;0,W21&gt;0,Y21&gt;0,AA21&gt;0,AC21&gt;0,AE21&gt;0,AG21&gt;0),TRUE,FALSE)</f>
        <v>0</v>
      </c>
      <c r="AL21" s="30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07"/>
      <c r="AN21" s="307"/>
      <c r="AO21" s="307"/>
      <c r="AP21" s="307"/>
      <c r="AQ21" s="307"/>
    </row>
    <row r="22" spans="2:43" ht="27.75" customHeight="1" x14ac:dyDescent="0.25">
      <c r="B22" s="255" t="s">
        <v>15</v>
      </c>
      <c r="C22" s="134"/>
      <c r="D22" s="254" t="s">
        <v>15</v>
      </c>
      <c r="E22" s="134"/>
      <c r="F22" s="232" t="str">
        <f t="shared" si="0"/>
        <v>-</v>
      </c>
      <c r="G22" s="232" t="str">
        <f t="shared" si="3"/>
        <v>-</v>
      </c>
      <c r="H22" s="66"/>
      <c r="I22" s="66"/>
      <c r="J22" s="133"/>
      <c r="K22" s="66"/>
      <c r="L22" s="133"/>
      <c r="M22" s="66"/>
      <c r="N22" s="133"/>
      <c r="O22" s="66"/>
      <c r="P22" s="133"/>
      <c r="Q22" s="66"/>
      <c r="R22" s="133"/>
      <c r="S22" s="66"/>
      <c r="T22" s="133"/>
      <c r="U22" s="66"/>
      <c r="V22" s="133"/>
      <c r="W22" s="66"/>
      <c r="X22" s="133"/>
      <c r="Y22" s="66"/>
      <c r="Z22" s="133"/>
      <c r="AA22" s="66"/>
      <c r="AB22" s="133"/>
      <c r="AC22" s="66"/>
      <c r="AD22" s="133"/>
      <c r="AE22" s="66"/>
      <c r="AF22" s="133"/>
      <c r="AG22" s="66"/>
      <c r="AH22" s="5">
        <f t="shared" si="1"/>
        <v>0</v>
      </c>
      <c r="AI22" s="5" t="e">
        <f t="shared" si="2"/>
        <v>#DIV/0!</v>
      </c>
      <c r="AJ22" s="5">
        <f t="shared" si="4"/>
        <v>0</v>
      </c>
      <c r="AK22" s="307" t="b">
        <f t="shared" si="5"/>
        <v>0</v>
      </c>
      <c r="AL22" s="307" t="str">
        <f t="shared" si="6"/>
        <v>-</v>
      </c>
      <c r="AM22" s="307"/>
      <c r="AN22" s="307"/>
      <c r="AO22" s="307"/>
      <c r="AP22" s="307"/>
      <c r="AQ22" s="307"/>
    </row>
    <row r="23" spans="2:43" ht="27.75" customHeight="1" x14ac:dyDescent="0.25">
      <c r="B23" s="255" t="s">
        <v>15</v>
      </c>
      <c r="C23" s="134"/>
      <c r="D23" s="254" t="s">
        <v>15</v>
      </c>
      <c r="E23" s="134"/>
      <c r="F23" s="232" t="str">
        <f t="shared" si="0"/>
        <v>-</v>
      </c>
      <c r="G23" s="232" t="str">
        <f t="shared" si="3"/>
        <v>-</v>
      </c>
      <c r="H23" s="66"/>
      <c r="I23" s="66"/>
      <c r="J23" s="133"/>
      <c r="K23" s="66"/>
      <c r="L23" s="133"/>
      <c r="M23" s="66"/>
      <c r="N23" s="133"/>
      <c r="O23" s="66"/>
      <c r="P23" s="133"/>
      <c r="Q23" s="66"/>
      <c r="R23" s="133"/>
      <c r="S23" s="66"/>
      <c r="T23" s="133"/>
      <c r="U23" s="66"/>
      <c r="V23" s="133"/>
      <c r="W23" s="66"/>
      <c r="X23" s="133"/>
      <c r="Y23" s="66"/>
      <c r="Z23" s="133"/>
      <c r="AA23" s="66"/>
      <c r="AB23" s="133"/>
      <c r="AC23" s="66"/>
      <c r="AD23" s="133"/>
      <c r="AE23" s="66"/>
      <c r="AF23" s="133"/>
      <c r="AG23" s="66"/>
      <c r="AH23" s="5">
        <f t="shared" si="1"/>
        <v>0</v>
      </c>
      <c r="AI23" s="5" t="e">
        <f t="shared" si="2"/>
        <v>#DIV/0!</v>
      </c>
      <c r="AJ23" s="5">
        <f t="shared" si="4"/>
        <v>0</v>
      </c>
      <c r="AK23" s="307" t="b">
        <f t="shared" si="5"/>
        <v>0</v>
      </c>
      <c r="AL23" s="307" t="str">
        <f t="shared" si="6"/>
        <v>-</v>
      </c>
      <c r="AM23" s="307"/>
      <c r="AN23" s="307"/>
      <c r="AO23" s="307"/>
      <c r="AP23" s="307"/>
      <c r="AQ23" s="307"/>
    </row>
    <row r="24" spans="2:43" ht="27.75" customHeight="1" x14ac:dyDescent="0.25">
      <c r="B24" s="255" t="s">
        <v>15</v>
      </c>
      <c r="C24" s="134"/>
      <c r="D24" s="254" t="s">
        <v>15</v>
      </c>
      <c r="E24" s="134"/>
      <c r="F24" s="232" t="str">
        <f t="shared" si="0"/>
        <v>-</v>
      </c>
      <c r="G24" s="232" t="str">
        <f t="shared" si="3"/>
        <v>-</v>
      </c>
      <c r="H24" s="66"/>
      <c r="I24" s="66"/>
      <c r="J24" s="133"/>
      <c r="K24" s="66"/>
      <c r="L24" s="133"/>
      <c r="M24" s="66"/>
      <c r="N24" s="133"/>
      <c r="O24" s="66"/>
      <c r="P24" s="133"/>
      <c r="Q24" s="66"/>
      <c r="R24" s="133"/>
      <c r="S24" s="66"/>
      <c r="T24" s="133"/>
      <c r="U24" s="66"/>
      <c r="V24" s="133"/>
      <c r="W24" s="66"/>
      <c r="X24" s="133"/>
      <c r="Y24" s="66"/>
      <c r="Z24" s="133"/>
      <c r="AA24" s="66"/>
      <c r="AB24" s="133"/>
      <c r="AC24" s="66"/>
      <c r="AD24" s="133"/>
      <c r="AE24" s="66"/>
      <c r="AF24" s="133"/>
      <c r="AG24" s="66"/>
      <c r="AH24" s="5">
        <f t="shared" si="1"/>
        <v>0</v>
      </c>
      <c r="AI24" s="5" t="e">
        <f t="shared" si="2"/>
        <v>#DIV/0!</v>
      </c>
      <c r="AJ24" s="5">
        <f t="shared" si="4"/>
        <v>0</v>
      </c>
      <c r="AK24" s="307" t="b">
        <f t="shared" si="5"/>
        <v>0</v>
      </c>
      <c r="AL24" s="307" t="str">
        <f t="shared" si="6"/>
        <v>-</v>
      </c>
      <c r="AM24" s="307"/>
      <c r="AN24" s="307"/>
      <c r="AO24" s="307"/>
      <c r="AP24" s="307"/>
      <c r="AQ24" s="307"/>
    </row>
    <row r="25" spans="2:43" ht="27.75" customHeight="1" x14ac:dyDescent="0.25">
      <c r="B25" s="255" t="s">
        <v>15</v>
      </c>
      <c r="C25" s="134"/>
      <c r="D25" s="254" t="s">
        <v>15</v>
      </c>
      <c r="E25" s="134"/>
      <c r="F25" s="232" t="str">
        <f t="shared" si="0"/>
        <v>-</v>
      </c>
      <c r="G25" s="232" t="str">
        <f t="shared" si="3"/>
        <v>-</v>
      </c>
      <c r="H25" s="66"/>
      <c r="I25" s="66"/>
      <c r="J25" s="133"/>
      <c r="K25" s="66"/>
      <c r="L25" s="133"/>
      <c r="M25" s="66"/>
      <c r="N25" s="133"/>
      <c r="O25" s="66"/>
      <c r="P25" s="133"/>
      <c r="Q25" s="66"/>
      <c r="R25" s="133"/>
      <c r="S25" s="66"/>
      <c r="T25" s="133"/>
      <c r="U25" s="66"/>
      <c r="V25" s="133"/>
      <c r="W25" s="66"/>
      <c r="X25" s="133"/>
      <c r="Y25" s="66"/>
      <c r="Z25" s="133"/>
      <c r="AA25" s="66"/>
      <c r="AB25" s="133"/>
      <c r="AC25" s="66"/>
      <c r="AD25" s="133"/>
      <c r="AE25" s="66"/>
      <c r="AF25" s="133"/>
      <c r="AG25" s="66"/>
      <c r="AH25" s="5">
        <f t="shared" si="1"/>
        <v>0</v>
      </c>
      <c r="AI25" s="5" t="e">
        <f t="shared" si="2"/>
        <v>#DIV/0!</v>
      </c>
      <c r="AJ25" s="5">
        <f t="shared" si="4"/>
        <v>0</v>
      </c>
      <c r="AK25" s="307" t="b">
        <f t="shared" si="5"/>
        <v>0</v>
      </c>
      <c r="AL25" s="307" t="str">
        <f t="shared" si="6"/>
        <v>-</v>
      </c>
      <c r="AM25" s="307"/>
      <c r="AN25" s="307"/>
      <c r="AO25" s="307"/>
      <c r="AP25" s="307"/>
      <c r="AQ25" s="307"/>
    </row>
    <row r="26" spans="2:43" ht="27.75" customHeight="1" x14ac:dyDescent="0.25">
      <c r="B26" s="255" t="s">
        <v>15</v>
      </c>
      <c r="C26" s="134"/>
      <c r="D26" s="254" t="s">
        <v>15</v>
      </c>
      <c r="E26" s="134"/>
      <c r="F26" s="232" t="str">
        <f t="shared" si="0"/>
        <v>-</v>
      </c>
      <c r="G26" s="232" t="str">
        <f t="shared" si="3"/>
        <v>-</v>
      </c>
      <c r="H26" s="66"/>
      <c r="I26" s="66"/>
      <c r="J26" s="133"/>
      <c r="K26" s="66"/>
      <c r="L26" s="133"/>
      <c r="M26" s="66"/>
      <c r="N26" s="133"/>
      <c r="O26" s="66"/>
      <c r="P26" s="133"/>
      <c r="Q26" s="66"/>
      <c r="R26" s="133"/>
      <c r="S26" s="66"/>
      <c r="T26" s="133"/>
      <c r="U26" s="66"/>
      <c r="V26" s="133"/>
      <c r="W26" s="66"/>
      <c r="X26" s="133"/>
      <c r="Y26" s="66"/>
      <c r="Z26" s="133"/>
      <c r="AA26" s="66"/>
      <c r="AB26" s="133"/>
      <c r="AC26" s="66"/>
      <c r="AD26" s="133"/>
      <c r="AE26" s="66"/>
      <c r="AF26" s="133"/>
      <c r="AG26" s="66"/>
      <c r="AH26" s="5">
        <f t="shared" si="1"/>
        <v>0</v>
      </c>
      <c r="AI26" s="5" t="e">
        <f t="shared" si="2"/>
        <v>#DIV/0!</v>
      </c>
      <c r="AJ26" s="5">
        <f t="shared" si="4"/>
        <v>0</v>
      </c>
      <c r="AK26" s="307" t="b">
        <f t="shared" si="5"/>
        <v>0</v>
      </c>
      <c r="AL26" s="307" t="str">
        <f t="shared" si="6"/>
        <v>-</v>
      </c>
      <c r="AM26" s="307"/>
      <c r="AN26" s="307"/>
      <c r="AO26" s="307"/>
      <c r="AP26" s="307"/>
      <c r="AQ26" s="307"/>
    </row>
    <row r="27" spans="2:43" ht="27.75" customHeight="1" x14ac:dyDescent="0.25">
      <c r="B27" s="255" t="s">
        <v>15</v>
      </c>
      <c r="C27" s="134"/>
      <c r="D27" s="254" t="s">
        <v>15</v>
      </c>
      <c r="E27" s="134"/>
      <c r="F27" s="232" t="str">
        <f t="shared" si="0"/>
        <v>-</v>
      </c>
      <c r="G27" s="232" t="str">
        <f t="shared" si="3"/>
        <v>-</v>
      </c>
      <c r="H27" s="66"/>
      <c r="I27" s="66"/>
      <c r="J27" s="133"/>
      <c r="K27" s="66"/>
      <c r="L27" s="133"/>
      <c r="M27" s="66"/>
      <c r="N27" s="133"/>
      <c r="O27" s="66"/>
      <c r="P27" s="133"/>
      <c r="Q27" s="66"/>
      <c r="R27" s="133"/>
      <c r="S27" s="66"/>
      <c r="T27" s="133"/>
      <c r="U27" s="66"/>
      <c r="V27" s="133"/>
      <c r="W27" s="66"/>
      <c r="X27" s="133"/>
      <c r="Y27" s="66"/>
      <c r="Z27" s="133"/>
      <c r="AA27" s="66"/>
      <c r="AB27" s="133"/>
      <c r="AC27" s="66"/>
      <c r="AD27" s="133"/>
      <c r="AE27" s="66"/>
      <c r="AF27" s="133"/>
      <c r="AG27" s="66"/>
      <c r="AH27" s="5">
        <f t="shared" si="1"/>
        <v>0</v>
      </c>
      <c r="AI27" s="5" t="e">
        <f t="shared" si="2"/>
        <v>#DIV/0!</v>
      </c>
      <c r="AJ27" s="5">
        <f t="shared" si="4"/>
        <v>0</v>
      </c>
      <c r="AK27" s="307" t="b">
        <f t="shared" si="5"/>
        <v>0</v>
      </c>
      <c r="AL27" s="307" t="str">
        <f t="shared" si="6"/>
        <v>-</v>
      </c>
      <c r="AM27" s="307"/>
      <c r="AN27" s="307"/>
      <c r="AO27" s="307"/>
      <c r="AP27" s="307"/>
      <c r="AQ27" s="307"/>
    </row>
    <row r="28" spans="2:43" ht="27.75" customHeight="1" x14ac:dyDescent="0.25">
      <c r="B28" s="255" t="s">
        <v>15</v>
      </c>
      <c r="C28" s="134"/>
      <c r="D28" s="254" t="s">
        <v>15</v>
      </c>
      <c r="E28" s="134"/>
      <c r="F28" s="232" t="str">
        <f t="shared" si="0"/>
        <v>-</v>
      </c>
      <c r="G28" s="232" t="str">
        <f t="shared" si="3"/>
        <v>-</v>
      </c>
      <c r="H28" s="66"/>
      <c r="I28" s="66"/>
      <c r="J28" s="133"/>
      <c r="K28" s="66"/>
      <c r="L28" s="133"/>
      <c r="M28" s="66"/>
      <c r="N28" s="133"/>
      <c r="O28" s="66"/>
      <c r="P28" s="133"/>
      <c r="Q28" s="66"/>
      <c r="R28" s="133"/>
      <c r="S28" s="66"/>
      <c r="T28" s="133"/>
      <c r="U28" s="66"/>
      <c r="V28" s="133"/>
      <c r="W28" s="66"/>
      <c r="X28" s="133"/>
      <c r="Y28" s="66"/>
      <c r="Z28" s="133"/>
      <c r="AA28" s="66"/>
      <c r="AB28" s="133"/>
      <c r="AC28" s="66"/>
      <c r="AD28" s="133"/>
      <c r="AE28" s="66"/>
      <c r="AF28" s="133"/>
      <c r="AG28" s="66"/>
      <c r="AH28" s="5">
        <f t="shared" si="1"/>
        <v>0</v>
      </c>
      <c r="AI28" s="5" t="e">
        <f t="shared" si="2"/>
        <v>#DIV/0!</v>
      </c>
      <c r="AJ28" s="5">
        <f t="shared" si="4"/>
        <v>0</v>
      </c>
      <c r="AK28" s="307" t="b">
        <f t="shared" si="5"/>
        <v>0</v>
      </c>
      <c r="AL28" s="307"/>
      <c r="AM28" s="307"/>
      <c r="AN28" s="307"/>
      <c r="AO28" s="307"/>
      <c r="AP28" s="307"/>
      <c r="AQ28" s="307"/>
    </row>
    <row r="29" spans="2:43" ht="27.75" customHeight="1" x14ac:dyDescent="0.25">
      <c r="B29" s="255" t="s">
        <v>15</v>
      </c>
      <c r="C29" s="134"/>
      <c r="D29" s="254" t="s">
        <v>15</v>
      </c>
      <c r="E29" s="134"/>
      <c r="F29" s="232" t="str">
        <f t="shared" si="0"/>
        <v>-</v>
      </c>
      <c r="G29" s="232" t="str">
        <f t="shared" si="3"/>
        <v>-</v>
      </c>
      <c r="H29" s="66"/>
      <c r="I29" s="66"/>
      <c r="J29" s="133"/>
      <c r="K29" s="66"/>
      <c r="L29" s="133"/>
      <c r="M29" s="66"/>
      <c r="N29" s="133"/>
      <c r="O29" s="66"/>
      <c r="P29" s="133"/>
      <c r="Q29" s="66"/>
      <c r="R29" s="133"/>
      <c r="S29" s="66"/>
      <c r="T29" s="133"/>
      <c r="U29" s="66"/>
      <c r="V29" s="133"/>
      <c r="W29" s="66"/>
      <c r="X29" s="133"/>
      <c r="Y29" s="66"/>
      <c r="Z29" s="133"/>
      <c r="AA29" s="66"/>
      <c r="AB29" s="133"/>
      <c r="AC29" s="66"/>
      <c r="AD29" s="133"/>
      <c r="AE29" s="66"/>
      <c r="AF29" s="133"/>
      <c r="AG29" s="66"/>
      <c r="AH29" s="5">
        <f t="shared" si="1"/>
        <v>0</v>
      </c>
      <c r="AI29" s="5" t="e">
        <f t="shared" si="2"/>
        <v>#DIV/0!</v>
      </c>
      <c r="AJ29" s="5">
        <f t="shared" si="4"/>
        <v>0</v>
      </c>
      <c r="AK29" s="307" t="b">
        <f t="shared" si="5"/>
        <v>0</v>
      </c>
      <c r="AL29" s="307"/>
      <c r="AM29" s="307"/>
      <c r="AN29" s="307"/>
      <c r="AO29" s="307"/>
      <c r="AP29" s="307"/>
      <c r="AQ29" s="307"/>
    </row>
    <row r="30" spans="2:43" ht="27.75" customHeight="1" x14ac:dyDescent="0.25">
      <c r="B30" s="255" t="s">
        <v>15</v>
      </c>
      <c r="C30" s="134"/>
      <c r="D30" s="254" t="s">
        <v>15</v>
      </c>
      <c r="E30" s="134"/>
      <c r="F30" s="232" t="str">
        <f t="shared" si="0"/>
        <v>-</v>
      </c>
      <c r="G30" s="232" t="str">
        <f t="shared" si="3"/>
        <v>-</v>
      </c>
      <c r="H30" s="66"/>
      <c r="I30" s="66"/>
      <c r="J30" s="133"/>
      <c r="K30" s="66"/>
      <c r="L30" s="133"/>
      <c r="M30" s="66"/>
      <c r="N30" s="133"/>
      <c r="O30" s="66"/>
      <c r="P30" s="133"/>
      <c r="Q30" s="66"/>
      <c r="R30" s="133"/>
      <c r="S30" s="66"/>
      <c r="T30" s="133"/>
      <c r="U30" s="66"/>
      <c r="V30" s="133"/>
      <c r="W30" s="66"/>
      <c r="X30" s="133"/>
      <c r="Y30" s="66"/>
      <c r="Z30" s="133"/>
      <c r="AA30" s="66"/>
      <c r="AB30" s="133"/>
      <c r="AC30" s="66"/>
      <c r="AD30" s="133"/>
      <c r="AE30" s="66"/>
      <c r="AF30" s="133"/>
      <c r="AG30" s="66"/>
      <c r="AH30" s="5">
        <f t="shared" si="1"/>
        <v>0</v>
      </c>
      <c r="AI30" s="5" t="e">
        <f t="shared" si="2"/>
        <v>#DIV/0!</v>
      </c>
      <c r="AJ30" s="5">
        <f t="shared" si="4"/>
        <v>0</v>
      </c>
      <c r="AK30" s="307" t="b">
        <f t="shared" si="5"/>
        <v>0</v>
      </c>
      <c r="AL30" s="307"/>
      <c r="AM30" s="307"/>
      <c r="AN30" s="307"/>
      <c r="AO30" s="307"/>
      <c r="AP30" s="307"/>
      <c r="AQ30" s="307"/>
    </row>
    <row r="31" spans="2:43" ht="27.75" customHeight="1" x14ac:dyDescent="0.25">
      <c r="B31" s="255" t="s">
        <v>15</v>
      </c>
      <c r="C31" s="134"/>
      <c r="D31" s="254" t="s">
        <v>15</v>
      </c>
      <c r="E31" s="134"/>
      <c r="F31" s="232" t="str">
        <f t="shared" si="0"/>
        <v>-</v>
      </c>
      <c r="G31" s="232" t="str">
        <f t="shared" si="3"/>
        <v>-</v>
      </c>
      <c r="H31" s="66"/>
      <c r="I31" s="66"/>
      <c r="J31" s="133"/>
      <c r="K31" s="66"/>
      <c r="L31" s="133"/>
      <c r="M31" s="66"/>
      <c r="N31" s="133"/>
      <c r="O31" s="66"/>
      <c r="P31" s="133"/>
      <c r="Q31" s="66"/>
      <c r="R31" s="133"/>
      <c r="S31" s="66"/>
      <c r="T31" s="133"/>
      <c r="U31" s="66"/>
      <c r="V31" s="133"/>
      <c r="W31" s="66"/>
      <c r="X31" s="133"/>
      <c r="Y31" s="66"/>
      <c r="Z31" s="133"/>
      <c r="AA31" s="66"/>
      <c r="AB31" s="133"/>
      <c r="AC31" s="66"/>
      <c r="AD31" s="133"/>
      <c r="AE31" s="66"/>
      <c r="AF31" s="133"/>
      <c r="AG31" s="66"/>
      <c r="AH31" s="5">
        <f t="shared" si="1"/>
        <v>0</v>
      </c>
      <c r="AI31" s="5" t="e">
        <f t="shared" si="2"/>
        <v>#DIV/0!</v>
      </c>
      <c r="AJ31" s="5">
        <f t="shared" si="4"/>
        <v>0</v>
      </c>
      <c r="AK31" s="307" t="b">
        <f t="shared" si="5"/>
        <v>0</v>
      </c>
      <c r="AM31" s="307"/>
    </row>
    <row r="32" spans="2:43" ht="27.75" customHeight="1" x14ac:dyDescent="0.25">
      <c r="B32" s="255" t="s">
        <v>15</v>
      </c>
      <c r="C32" s="134"/>
      <c r="D32" s="254" t="s">
        <v>15</v>
      </c>
      <c r="E32" s="134"/>
      <c r="F32" s="232" t="str">
        <f t="shared" si="0"/>
        <v>-</v>
      </c>
      <c r="G32" s="232" t="str">
        <f t="shared" si="3"/>
        <v>-</v>
      </c>
      <c r="H32" s="66"/>
      <c r="I32" s="66"/>
      <c r="J32" s="133"/>
      <c r="K32" s="66"/>
      <c r="L32" s="133"/>
      <c r="M32" s="66"/>
      <c r="N32" s="133"/>
      <c r="O32" s="66"/>
      <c r="P32" s="133"/>
      <c r="Q32" s="66"/>
      <c r="R32" s="133"/>
      <c r="S32" s="66"/>
      <c r="T32" s="133"/>
      <c r="U32" s="66"/>
      <c r="V32" s="133"/>
      <c r="W32" s="66"/>
      <c r="X32" s="133"/>
      <c r="Y32" s="66"/>
      <c r="Z32" s="133"/>
      <c r="AA32" s="66"/>
      <c r="AB32" s="133"/>
      <c r="AC32" s="66"/>
      <c r="AD32" s="133"/>
      <c r="AE32" s="66"/>
      <c r="AF32" s="133"/>
      <c r="AG32" s="66"/>
      <c r="AH32" s="5">
        <f t="shared" si="1"/>
        <v>0</v>
      </c>
      <c r="AI32" s="5" t="e">
        <f t="shared" si="2"/>
        <v>#DIV/0!</v>
      </c>
      <c r="AJ32" s="5">
        <f t="shared" si="4"/>
        <v>0</v>
      </c>
      <c r="AK32" s="307" t="b">
        <f t="shared" si="5"/>
        <v>0</v>
      </c>
      <c r="AM32" s="307"/>
    </row>
    <row r="33" spans="2:39" ht="27.75" customHeight="1" x14ac:dyDescent="0.25">
      <c r="B33" s="255" t="s">
        <v>15</v>
      </c>
      <c r="C33" s="134"/>
      <c r="D33" s="254" t="s">
        <v>15</v>
      </c>
      <c r="E33" s="134"/>
      <c r="F33" s="232" t="str">
        <f t="shared" si="0"/>
        <v>-</v>
      </c>
      <c r="G33" s="232" t="str">
        <f t="shared" si="3"/>
        <v>-</v>
      </c>
      <c r="H33" s="66"/>
      <c r="I33" s="66"/>
      <c r="J33" s="133"/>
      <c r="K33" s="66"/>
      <c r="L33" s="133"/>
      <c r="M33" s="66"/>
      <c r="N33" s="133"/>
      <c r="O33" s="66"/>
      <c r="P33" s="133"/>
      <c r="Q33" s="66"/>
      <c r="R33" s="133"/>
      <c r="S33" s="66"/>
      <c r="T33" s="133"/>
      <c r="U33" s="66"/>
      <c r="V33" s="133"/>
      <c r="W33" s="66"/>
      <c r="X33" s="133"/>
      <c r="Y33" s="66"/>
      <c r="Z33" s="133"/>
      <c r="AA33" s="66"/>
      <c r="AB33" s="133"/>
      <c r="AC33" s="66"/>
      <c r="AD33" s="133"/>
      <c r="AE33" s="66"/>
      <c r="AF33" s="133"/>
      <c r="AG33" s="66"/>
      <c r="AH33" s="5">
        <f t="shared" si="1"/>
        <v>0</v>
      </c>
      <c r="AI33" s="5" t="e">
        <f t="shared" si="2"/>
        <v>#DIV/0!</v>
      </c>
      <c r="AJ33" s="5">
        <f t="shared" si="4"/>
        <v>0</v>
      </c>
      <c r="AK33" s="307" t="b">
        <f t="shared" si="5"/>
        <v>0</v>
      </c>
      <c r="AM33" s="307"/>
    </row>
    <row r="34" spans="2:39" ht="27.75" customHeight="1" x14ac:dyDescent="0.25">
      <c r="B34" s="255" t="s">
        <v>15</v>
      </c>
      <c r="C34" s="134"/>
      <c r="D34" s="254" t="s">
        <v>15</v>
      </c>
      <c r="E34" s="134"/>
      <c r="F34" s="232" t="str">
        <f t="shared" si="0"/>
        <v>-</v>
      </c>
      <c r="G34" s="232" t="str">
        <f t="shared" si="3"/>
        <v>-</v>
      </c>
      <c r="H34" s="66"/>
      <c r="I34" s="66"/>
      <c r="J34" s="133"/>
      <c r="K34" s="66"/>
      <c r="L34" s="133"/>
      <c r="M34" s="66"/>
      <c r="N34" s="133"/>
      <c r="O34" s="66"/>
      <c r="P34" s="133"/>
      <c r="Q34" s="66"/>
      <c r="R34" s="133"/>
      <c r="S34" s="66"/>
      <c r="T34" s="133"/>
      <c r="U34" s="66"/>
      <c r="V34" s="133"/>
      <c r="W34" s="66"/>
      <c r="X34" s="133"/>
      <c r="Y34" s="66"/>
      <c r="Z34" s="133"/>
      <c r="AA34" s="66"/>
      <c r="AB34" s="133"/>
      <c r="AC34" s="66"/>
      <c r="AD34" s="133"/>
      <c r="AE34" s="66"/>
      <c r="AF34" s="133"/>
      <c r="AG34" s="66"/>
      <c r="AH34" s="5">
        <f t="shared" si="1"/>
        <v>0</v>
      </c>
      <c r="AI34" s="5" t="e">
        <f t="shared" si="2"/>
        <v>#DIV/0!</v>
      </c>
      <c r="AJ34" s="5">
        <f t="shared" si="4"/>
        <v>0</v>
      </c>
      <c r="AK34" s="307" t="b">
        <f t="shared" si="5"/>
        <v>0</v>
      </c>
      <c r="AM34" s="307"/>
    </row>
    <row r="35" spans="2:39" ht="27.75" customHeight="1" x14ac:dyDescent="0.25">
      <c r="B35" s="255" t="s">
        <v>15</v>
      </c>
      <c r="C35" s="134"/>
      <c r="D35" s="254" t="s">
        <v>15</v>
      </c>
      <c r="E35" s="134"/>
      <c r="F35" s="232" t="str">
        <f t="shared" si="0"/>
        <v>-</v>
      </c>
      <c r="G35" s="232" t="str">
        <f t="shared" si="3"/>
        <v>-</v>
      </c>
      <c r="H35" s="66"/>
      <c r="I35" s="66"/>
      <c r="J35" s="133"/>
      <c r="K35" s="66"/>
      <c r="L35" s="133"/>
      <c r="M35" s="66"/>
      <c r="N35" s="133"/>
      <c r="O35" s="66"/>
      <c r="P35" s="133"/>
      <c r="Q35" s="66"/>
      <c r="R35" s="133"/>
      <c r="S35" s="66"/>
      <c r="T35" s="133"/>
      <c r="U35" s="66"/>
      <c r="V35" s="133"/>
      <c r="W35" s="66"/>
      <c r="X35" s="133"/>
      <c r="Y35" s="66"/>
      <c r="Z35" s="133"/>
      <c r="AA35" s="66"/>
      <c r="AB35" s="133"/>
      <c r="AC35" s="66"/>
      <c r="AD35" s="133"/>
      <c r="AE35" s="66"/>
      <c r="AF35" s="133"/>
      <c r="AG35" s="66"/>
      <c r="AH35" s="5">
        <f t="shared" si="1"/>
        <v>0</v>
      </c>
      <c r="AI35" s="5" t="e">
        <f t="shared" si="2"/>
        <v>#DIV/0!</v>
      </c>
      <c r="AJ35" s="5">
        <f t="shared" si="4"/>
        <v>0</v>
      </c>
      <c r="AK35" s="307" t="b">
        <f t="shared" si="5"/>
        <v>0</v>
      </c>
      <c r="AM35" s="307"/>
    </row>
    <row r="36" spans="2:39" ht="27.75" customHeight="1" x14ac:dyDescent="0.25">
      <c r="B36" s="255" t="s">
        <v>15</v>
      </c>
      <c r="C36" s="134"/>
      <c r="D36" s="254" t="s">
        <v>15</v>
      </c>
      <c r="E36" s="134"/>
      <c r="F36" s="232" t="str">
        <f t="shared" si="0"/>
        <v>-</v>
      </c>
      <c r="G36" s="232" t="str">
        <f t="shared" si="3"/>
        <v>-</v>
      </c>
      <c r="H36" s="66"/>
      <c r="I36" s="66"/>
      <c r="J36" s="133"/>
      <c r="K36" s="66"/>
      <c r="L36" s="133"/>
      <c r="M36" s="66"/>
      <c r="N36" s="133"/>
      <c r="O36" s="66"/>
      <c r="P36" s="133"/>
      <c r="Q36" s="66"/>
      <c r="R36" s="133"/>
      <c r="S36" s="66"/>
      <c r="T36" s="133"/>
      <c r="U36" s="66"/>
      <c r="V36" s="133"/>
      <c r="W36" s="66"/>
      <c r="X36" s="133"/>
      <c r="Y36" s="66"/>
      <c r="Z36" s="133"/>
      <c r="AA36" s="66"/>
      <c r="AB36" s="133"/>
      <c r="AC36" s="66"/>
      <c r="AD36" s="133"/>
      <c r="AE36" s="66"/>
      <c r="AF36" s="133"/>
      <c r="AG36" s="66"/>
      <c r="AH36" s="5">
        <f t="shared" si="1"/>
        <v>0</v>
      </c>
      <c r="AI36" s="5" t="e">
        <f t="shared" si="2"/>
        <v>#DIV/0!</v>
      </c>
      <c r="AJ36" s="5">
        <f t="shared" si="4"/>
        <v>0</v>
      </c>
      <c r="AK36" s="307" t="b">
        <f t="shared" si="5"/>
        <v>0</v>
      </c>
    </row>
    <row r="37" spans="2:39" ht="27.75" customHeight="1" x14ac:dyDescent="0.25">
      <c r="B37" s="255" t="s">
        <v>15</v>
      </c>
      <c r="C37" s="134"/>
      <c r="D37" s="254" t="s">
        <v>15</v>
      </c>
      <c r="E37" s="134"/>
      <c r="F37" s="232" t="str">
        <f t="shared" si="0"/>
        <v>-</v>
      </c>
      <c r="G37" s="232" t="str">
        <f t="shared" si="3"/>
        <v>-</v>
      </c>
      <c r="H37" s="66"/>
      <c r="I37" s="66"/>
      <c r="J37" s="133"/>
      <c r="K37" s="66"/>
      <c r="L37" s="133"/>
      <c r="M37" s="66"/>
      <c r="N37" s="133"/>
      <c r="O37" s="66"/>
      <c r="P37" s="133"/>
      <c r="Q37" s="66"/>
      <c r="R37" s="133"/>
      <c r="S37" s="66"/>
      <c r="T37" s="133"/>
      <c r="U37" s="66"/>
      <c r="V37" s="133"/>
      <c r="W37" s="66"/>
      <c r="X37" s="133"/>
      <c r="Y37" s="66"/>
      <c r="Z37" s="133"/>
      <c r="AA37" s="66"/>
      <c r="AB37" s="133"/>
      <c r="AC37" s="66"/>
      <c r="AD37" s="133"/>
      <c r="AE37" s="66"/>
      <c r="AF37" s="133"/>
      <c r="AG37" s="66"/>
      <c r="AH37" s="5">
        <f t="shared" si="1"/>
        <v>0</v>
      </c>
      <c r="AI37" s="5" t="e">
        <f t="shared" si="2"/>
        <v>#DIV/0!</v>
      </c>
      <c r="AJ37" s="5">
        <f t="shared" si="4"/>
        <v>0</v>
      </c>
      <c r="AK37" s="307" t="b">
        <f t="shared" si="5"/>
        <v>0</v>
      </c>
    </row>
    <row r="38" spans="2:39" ht="27.75" customHeight="1" x14ac:dyDescent="0.25">
      <c r="B38" s="255" t="s">
        <v>15</v>
      </c>
      <c r="C38" s="134"/>
      <c r="D38" s="254" t="s">
        <v>15</v>
      </c>
      <c r="E38" s="134"/>
      <c r="F38" s="232" t="str">
        <f t="shared" si="0"/>
        <v>-</v>
      </c>
      <c r="G38" s="232" t="str">
        <f t="shared" si="3"/>
        <v>-</v>
      </c>
      <c r="H38" s="66"/>
      <c r="I38" s="66"/>
      <c r="J38" s="133"/>
      <c r="K38" s="66"/>
      <c r="L38" s="133"/>
      <c r="M38" s="66"/>
      <c r="N38" s="133"/>
      <c r="O38" s="66"/>
      <c r="P38" s="133"/>
      <c r="Q38" s="66"/>
      <c r="R38" s="133"/>
      <c r="S38" s="66"/>
      <c r="T38" s="133"/>
      <c r="U38" s="66"/>
      <c r="V38" s="133"/>
      <c r="W38" s="66"/>
      <c r="X38" s="133"/>
      <c r="Y38" s="66"/>
      <c r="Z38" s="133"/>
      <c r="AA38" s="66"/>
      <c r="AB38" s="133"/>
      <c r="AC38" s="66"/>
      <c r="AD38" s="133"/>
      <c r="AE38" s="66"/>
      <c r="AF38" s="133"/>
      <c r="AG38" s="66"/>
      <c r="AH38" s="5">
        <f t="shared" si="1"/>
        <v>0</v>
      </c>
      <c r="AI38" s="5" t="e">
        <f t="shared" si="2"/>
        <v>#DIV/0!</v>
      </c>
      <c r="AJ38" s="5">
        <f t="shared" si="4"/>
        <v>0</v>
      </c>
      <c r="AK38" s="307" t="b">
        <f t="shared" si="5"/>
        <v>0</v>
      </c>
    </row>
    <row r="39" spans="2:39" ht="27.75" customHeight="1" x14ac:dyDescent="0.25">
      <c r="B39" s="255" t="s">
        <v>15</v>
      </c>
      <c r="C39" s="134"/>
      <c r="D39" s="254" t="s">
        <v>15</v>
      </c>
      <c r="E39" s="134"/>
      <c r="F39" s="232" t="str">
        <f t="shared" si="0"/>
        <v>-</v>
      </c>
      <c r="G39" s="232" t="str">
        <f t="shared" si="3"/>
        <v>-</v>
      </c>
      <c r="H39" s="66"/>
      <c r="I39" s="66"/>
      <c r="J39" s="133"/>
      <c r="K39" s="66"/>
      <c r="L39" s="133"/>
      <c r="M39" s="66"/>
      <c r="N39" s="133"/>
      <c r="O39" s="66"/>
      <c r="P39" s="133"/>
      <c r="Q39" s="66"/>
      <c r="R39" s="133"/>
      <c r="S39" s="66"/>
      <c r="T39" s="133"/>
      <c r="U39" s="66"/>
      <c r="V39" s="133"/>
      <c r="W39" s="66"/>
      <c r="X39" s="133"/>
      <c r="Y39" s="66"/>
      <c r="Z39" s="133"/>
      <c r="AA39" s="66"/>
      <c r="AB39" s="133"/>
      <c r="AC39" s="66"/>
      <c r="AD39" s="133"/>
      <c r="AE39" s="66"/>
      <c r="AF39" s="133"/>
      <c r="AG39" s="66"/>
      <c r="AH39" s="5">
        <f t="shared" si="1"/>
        <v>0</v>
      </c>
      <c r="AI39" s="5" t="e">
        <f t="shared" si="2"/>
        <v>#DIV/0!</v>
      </c>
      <c r="AJ39" s="5">
        <f t="shared" si="4"/>
        <v>0</v>
      </c>
      <c r="AK39" s="307" t="b">
        <f t="shared" si="5"/>
        <v>0</v>
      </c>
    </row>
    <row r="40" spans="2:39" ht="27.75" customHeight="1" x14ac:dyDescent="0.25">
      <c r="B40" s="255" t="s">
        <v>15</v>
      </c>
      <c r="C40" s="134"/>
      <c r="D40" s="254" t="s">
        <v>15</v>
      </c>
      <c r="E40" s="134"/>
      <c r="F40" s="232" t="str">
        <f t="shared" si="0"/>
        <v>-</v>
      </c>
      <c r="G40" s="232" t="str">
        <f t="shared" si="3"/>
        <v>-</v>
      </c>
      <c r="H40" s="66"/>
      <c r="I40" s="66"/>
      <c r="J40" s="133"/>
      <c r="K40" s="66"/>
      <c r="L40" s="133"/>
      <c r="M40" s="66"/>
      <c r="N40" s="133"/>
      <c r="O40" s="66"/>
      <c r="P40" s="133"/>
      <c r="Q40" s="66"/>
      <c r="R40" s="133"/>
      <c r="S40" s="66"/>
      <c r="T40" s="133"/>
      <c r="U40" s="66"/>
      <c r="V40" s="133"/>
      <c r="W40" s="66"/>
      <c r="X40" s="133"/>
      <c r="Y40" s="66"/>
      <c r="Z40" s="133"/>
      <c r="AA40" s="66"/>
      <c r="AB40" s="133"/>
      <c r="AC40" s="66"/>
      <c r="AD40" s="133"/>
      <c r="AE40" s="66"/>
      <c r="AF40" s="133"/>
      <c r="AG40" s="66"/>
      <c r="AH40" s="5">
        <f t="shared" si="1"/>
        <v>0</v>
      </c>
      <c r="AI40" s="5" t="e">
        <f t="shared" si="2"/>
        <v>#DIV/0!</v>
      </c>
      <c r="AJ40" s="5">
        <f t="shared" si="4"/>
        <v>0</v>
      </c>
      <c r="AK40" s="307" t="b">
        <f t="shared" si="5"/>
        <v>0</v>
      </c>
    </row>
    <row r="41" spans="2:39" ht="27.75" customHeight="1" x14ac:dyDescent="0.25">
      <c r="B41" s="255" t="s">
        <v>15</v>
      </c>
      <c r="C41" s="134"/>
      <c r="D41" s="254" t="s">
        <v>15</v>
      </c>
      <c r="E41" s="134"/>
      <c r="F41" s="232" t="str">
        <f t="shared" si="0"/>
        <v>-</v>
      </c>
      <c r="G41" s="232" t="str">
        <f t="shared" si="3"/>
        <v>-</v>
      </c>
      <c r="H41" s="66"/>
      <c r="I41" s="66"/>
      <c r="J41" s="133"/>
      <c r="K41" s="66"/>
      <c r="L41" s="133"/>
      <c r="M41" s="66"/>
      <c r="N41" s="133"/>
      <c r="O41" s="66"/>
      <c r="P41" s="133"/>
      <c r="Q41" s="66"/>
      <c r="R41" s="133"/>
      <c r="S41" s="66"/>
      <c r="T41" s="133"/>
      <c r="U41" s="66"/>
      <c r="V41" s="133"/>
      <c r="W41" s="66"/>
      <c r="X41" s="133"/>
      <c r="Y41" s="66"/>
      <c r="Z41" s="133"/>
      <c r="AA41" s="66"/>
      <c r="AB41" s="133"/>
      <c r="AC41" s="66"/>
      <c r="AD41" s="133"/>
      <c r="AE41" s="66"/>
      <c r="AF41" s="133"/>
      <c r="AG41" s="66"/>
      <c r="AH41" s="5">
        <f t="shared" si="1"/>
        <v>0</v>
      </c>
      <c r="AI41" s="5" t="e">
        <f t="shared" si="2"/>
        <v>#DIV/0!</v>
      </c>
      <c r="AJ41" s="5">
        <f t="shared" si="4"/>
        <v>0</v>
      </c>
      <c r="AK41" s="307" t="b">
        <f t="shared" si="5"/>
        <v>0</v>
      </c>
    </row>
    <row r="42" spans="2:39" ht="27.75" customHeight="1" x14ac:dyDescent="0.25">
      <c r="B42" s="255" t="s">
        <v>15</v>
      </c>
      <c r="C42" s="134"/>
      <c r="D42" s="254" t="s">
        <v>15</v>
      </c>
      <c r="E42" s="134"/>
      <c r="F42" s="232" t="str">
        <f t="shared" si="0"/>
        <v>-</v>
      </c>
      <c r="G42" s="232" t="str">
        <f t="shared" si="3"/>
        <v>-</v>
      </c>
      <c r="H42" s="66"/>
      <c r="I42" s="66"/>
      <c r="J42" s="133"/>
      <c r="K42" s="66"/>
      <c r="L42" s="133"/>
      <c r="M42" s="66"/>
      <c r="N42" s="133"/>
      <c r="O42" s="66"/>
      <c r="P42" s="133"/>
      <c r="Q42" s="66"/>
      <c r="R42" s="133"/>
      <c r="S42" s="66"/>
      <c r="T42" s="133"/>
      <c r="U42" s="66"/>
      <c r="V42" s="133"/>
      <c r="W42" s="66"/>
      <c r="X42" s="133"/>
      <c r="Y42" s="66"/>
      <c r="Z42" s="133"/>
      <c r="AA42" s="66"/>
      <c r="AB42" s="133"/>
      <c r="AC42" s="66"/>
      <c r="AD42" s="133"/>
      <c r="AE42" s="66"/>
      <c r="AF42" s="133"/>
      <c r="AG42" s="66"/>
      <c r="AH42" s="5">
        <f t="shared" si="1"/>
        <v>0</v>
      </c>
      <c r="AI42" s="5" t="e">
        <f t="shared" si="2"/>
        <v>#DIV/0!</v>
      </c>
      <c r="AJ42" s="5">
        <f t="shared" si="4"/>
        <v>0</v>
      </c>
      <c r="AK42" s="307" t="b">
        <f t="shared" si="5"/>
        <v>0</v>
      </c>
    </row>
    <row r="43" spans="2:39" ht="27.75" customHeight="1" x14ac:dyDescent="0.25">
      <c r="B43" s="255" t="s">
        <v>15</v>
      </c>
      <c r="C43" s="134"/>
      <c r="D43" s="254" t="s">
        <v>15</v>
      </c>
      <c r="E43" s="134"/>
      <c r="F43" s="232" t="str">
        <f t="shared" si="0"/>
        <v>-</v>
      </c>
      <c r="G43" s="232" t="str">
        <f t="shared" si="3"/>
        <v>-</v>
      </c>
      <c r="H43" s="66"/>
      <c r="I43" s="66"/>
      <c r="J43" s="133"/>
      <c r="K43" s="66"/>
      <c r="L43" s="133"/>
      <c r="M43" s="66"/>
      <c r="N43" s="133"/>
      <c r="O43" s="66"/>
      <c r="P43" s="133"/>
      <c r="Q43" s="66"/>
      <c r="R43" s="133"/>
      <c r="S43" s="66"/>
      <c r="T43" s="133"/>
      <c r="U43" s="66"/>
      <c r="V43" s="133"/>
      <c r="W43" s="66"/>
      <c r="X43" s="133"/>
      <c r="Y43" s="66"/>
      <c r="Z43" s="133"/>
      <c r="AA43" s="66"/>
      <c r="AB43" s="133"/>
      <c r="AC43" s="66"/>
      <c r="AD43" s="133"/>
      <c r="AE43" s="66"/>
      <c r="AF43" s="133"/>
      <c r="AG43" s="66"/>
      <c r="AH43" s="5">
        <f t="shared" si="1"/>
        <v>0</v>
      </c>
      <c r="AI43" s="5" t="e">
        <f t="shared" si="2"/>
        <v>#DIV/0!</v>
      </c>
      <c r="AJ43" s="5">
        <f t="shared" si="4"/>
        <v>0</v>
      </c>
      <c r="AK43" s="307" t="b">
        <f t="shared" si="5"/>
        <v>0</v>
      </c>
    </row>
    <row r="44" spans="2:39" ht="27.75" customHeight="1" x14ac:dyDescent="0.25">
      <c r="B44" s="255" t="s">
        <v>15</v>
      </c>
      <c r="C44" s="134"/>
      <c r="D44" s="254" t="s">
        <v>15</v>
      </c>
      <c r="E44" s="134"/>
      <c r="F44" s="232" t="str">
        <f t="shared" si="0"/>
        <v>-</v>
      </c>
      <c r="G44" s="232" t="str">
        <f t="shared" si="3"/>
        <v>-</v>
      </c>
      <c r="H44" s="66"/>
      <c r="I44" s="66"/>
      <c r="J44" s="133"/>
      <c r="K44" s="66"/>
      <c r="L44" s="133"/>
      <c r="M44" s="66"/>
      <c r="N44" s="133"/>
      <c r="O44" s="66"/>
      <c r="P44" s="133"/>
      <c r="Q44" s="66"/>
      <c r="R44" s="133"/>
      <c r="S44" s="66"/>
      <c r="T44" s="133"/>
      <c r="U44" s="66"/>
      <c r="V44" s="133"/>
      <c r="W44" s="66"/>
      <c r="X44" s="133"/>
      <c r="Y44" s="66"/>
      <c r="Z44" s="133"/>
      <c r="AA44" s="66"/>
      <c r="AB44" s="133"/>
      <c r="AC44" s="66"/>
      <c r="AD44" s="133"/>
      <c r="AE44" s="66"/>
      <c r="AF44" s="133"/>
      <c r="AG44" s="66"/>
      <c r="AH44" s="5">
        <f t="shared" si="1"/>
        <v>0</v>
      </c>
      <c r="AI44" s="5" t="e">
        <f t="shared" si="2"/>
        <v>#DIV/0!</v>
      </c>
      <c r="AJ44" s="5">
        <f t="shared" si="4"/>
        <v>0</v>
      </c>
      <c r="AK44" s="307" t="b">
        <f t="shared" si="5"/>
        <v>0</v>
      </c>
    </row>
    <row r="45" spans="2:39" ht="27.75" customHeight="1" x14ac:dyDescent="0.25">
      <c r="B45" s="255" t="s">
        <v>15</v>
      </c>
      <c r="C45" s="134"/>
      <c r="D45" s="254" t="s">
        <v>15</v>
      </c>
      <c r="E45" s="134"/>
      <c r="F45" s="232" t="str">
        <f t="shared" si="0"/>
        <v>-</v>
      </c>
      <c r="G45" s="232" t="str">
        <f t="shared" si="3"/>
        <v>-</v>
      </c>
      <c r="H45" s="66"/>
      <c r="I45" s="66"/>
      <c r="J45" s="133"/>
      <c r="K45" s="66"/>
      <c r="L45" s="133"/>
      <c r="M45" s="66"/>
      <c r="N45" s="133"/>
      <c r="O45" s="66"/>
      <c r="P45" s="133"/>
      <c r="Q45" s="66"/>
      <c r="R45" s="133"/>
      <c r="S45" s="66"/>
      <c r="T45" s="133"/>
      <c r="U45" s="66"/>
      <c r="V45" s="133"/>
      <c r="W45" s="66"/>
      <c r="X45" s="133"/>
      <c r="Y45" s="66"/>
      <c r="Z45" s="133"/>
      <c r="AA45" s="66"/>
      <c r="AB45" s="133"/>
      <c r="AC45" s="66"/>
      <c r="AD45" s="133"/>
      <c r="AE45" s="66"/>
      <c r="AF45" s="133"/>
      <c r="AG45" s="66"/>
      <c r="AH45" s="5">
        <f t="shared" si="1"/>
        <v>0</v>
      </c>
      <c r="AI45" s="5" t="e">
        <f t="shared" si="2"/>
        <v>#DIV/0!</v>
      </c>
      <c r="AJ45" s="5">
        <f t="shared" si="4"/>
        <v>0</v>
      </c>
      <c r="AK45" s="307" t="b">
        <f t="shared" si="5"/>
        <v>0</v>
      </c>
    </row>
    <row r="46" spans="2:39" ht="27.75" customHeight="1" x14ac:dyDescent="0.25">
      <c r="B46" s="255" t="s">
        <v>15</v>
      </c>
      <c r="C46" s="134"/>
      <c r="D46" s="254" t="s">
        <v>15</v>
      </c>
      <c r="E46" s="134"/>
      <c r="F46" s="232" t="str">
        <f t="shared" si="0"/>
        <v>-</v>
      </c>
      <c r="G46" s="232" t="str">
        <f t="shared" si="3"/>
        <v>-</v>
      </c>
      <c r="H46" s="66"/>
      <c r="I46" s="66"/>
      <c r="J46" s="133"/>
      <c r="K46" s="66"/>
      <c r="L46" s="133"/>
      <c r="M46" s="66"/>
      <c r="N46" s="133"/>
      <c r="O46" s="66"/>
      <c r="P46" s="133"/>
      <c r="Q46" s="66"/>
      <c r="R46" s="133"/>
      <c r="S46" s="66"/>
      <c r="T46" s="133"/>
      <c r="U46" s="66"/>
      <c r="V46" s="133"/>
      <c r="W46" s="66"/>
      <c r="X46" s="133"/>
      <c r="Y46" s="66"/>
      <c r="Z46" s="133"/>
      <c r="AA46" s="66"/>
      <c r="AB46" s="133"/>
      <c r="AC46" s="66"/>
      <c r="AD46" s="133"/>
      <c r="AE46" s="66"/>
      <c r="AF46" s="133"/>
      <c r="AG46" s="66"/>
      <c r="AH46" s="5">
        <f t="shared" si="1"/>
        <v>0</v>
      </c>
      <c r="AI46" s="5" t="e">
        <f t="shared" si="2"/>
        <v>#DIV/0!</v>
      </c>
      <c r="AJ46" s="5">
        <f t="shared" si="4"/>
        <v>0</v>
      </c>
      <c r="AK46" s="307" t="b">
        <f t="shared" si="5"/>
        <v>0</v>
      </c>
    </row>
    <row r="47" spans="2:39" ht="27.75" customHeight="1" x14ac:dyDescent="0.25">
      <c r="B47" s="255" t="s">
        <v>15</v>
      </c>
      <c r="C47" s="134"/>
      <c r="D47" s="254" t="s">
        <v>15</v>
      </c>
      <c r="E47" s="134"/>
      <c r="F47" s="232" t="str">
        <f t="shared" si="0"/>
        <v>-</v>
      </c>
      <c r="G47" s="232" t="str">
        <f t="shared" si="3"/>
        <v>-</v>
      </c>
      <c r="H47" s="66"/>
      <c r="I47" s="66"/>
      <c r="J47" s="133"/>
      <c r="K47" s="66"/>
      <c r="L47" s="133"/>
      <c r="M47" s="66"/>
      <c r="N47" s="133"/>
      <c r="O47" s="66"/>
      <c r="P47" s="133"/>
      <c r="Q47" s="66"/>
      <c r="R47" s="133"/>
      <c r="S47" s="66"/>
      <c r="T47" s="133"/>
      <c r="U47" s="66"/>
      <c r="V47" s="133"/>
      <c r="W47" s="66"/>
      <c r="X47" s="133"/>
      <c r="Y47" s="66"/>
      <c r="Z47" s="133"/>
      <c r="AA47" s="66"/>
      <c r="AB47" s="133"/>
      <c r="AC47" s="66"/>
      <c r="AD47" s="133"/>
      <c r="AE47" s="66"/>
      <c r="AF47" s="133"/>
      <c r="AG47" s="66"/>
      <c r="AH47" s="5">
        <f t="shared" si="1"/>
        <v>0</v>
      </c>
      <c r="AI47" s="5" t="e">
        <f t="shared" si="2"/>
        <v>#DIV/0!</v>
      </c>
      <c r="AJ47" s="5">
        <f t="shared" si="4"/>
        <v>0</v>
      </c>
      <c r="AK47" s="307" t="b">
        <f t="shared" si="5"/>
        <v>0</v>
      </c>
    </row>
    <row r="48" spans="2:39" ht="27.75" customHeight="1" x14ac:dyDescent="0.25">
      <c r="B48" s="255" t="s">
        <v>15</v>
      </c>
      <c r="C48" s="134"/>
      <c r="D48" s="254" t="s">
        <v>15</v>
      </c>
      <c r="E48" s="134"/>
      <c r="F48" s="232" t="str">
        <f t="shared" si="0"/>
        <v>-</v>
      </c>
      <c r="G48" s="232" t="str">
        <f t="shared" si="3"/>
        <v>-</v>
      </c>
      <c r="H48" s="66"/>
      <c r="I48" s="66"/>
      <c r="J48" s="133"/>
      <c r="K48" s="66"/>
      <c r="L48" s="133"/>
      <c r="M48" s="66"/>
      <c r="N48" s="133"/>
      <c r="O48" s="66"/>
      <c r="P48" s="133"/>
      <c r="Q48" s="66"/>
      <c r="R48" s="133"/>
      <c r="S48" s="66"/>
      <c r="T48" s="133"/>
      <c r="U48" s="66"/>
      <c r="V48" s="133"/>
      <c r="W48" s="66"/>
      <c r="X48" s="133"/>
      <c r="Y48" s="66"/>
      <c r="Z48" s="133"/>
      <c r="AA48" s="66"/>
      <c r="AB48" s="133"/>
      <c r="AC48" s="66"/>
      <c r="AD48" s="133"/>
      <c r="AE48" s="66"/>
      <c r="AF48" s="133"/>
      <c r="AG48" s="66"/>
      <c r="AH48" s="5">
        <f t="shared" si="1"/>
        <v>0</v>
      </c>
      <c r="AI48" s="5" t="e">
        <f t="shared" si="2"/>
        <v>#DIV/0!</v>
      </c>
      <c r="AJ48" s="5">
        <f t="shared" si="4"/>
        <v>0</v>
      </c>
      <c r="AK48" s="307" t="b">
        <f t="shared" si="5"/>
        <v>0</v>
      </c>
    </row>
    <row r="49" spans="1:37" ht="27.75" customHeight="1" x14ac:dyDescent="0.25">
      <c r="B49" s="255" t="s">
        <v>15</v>
      </c>
      <c r="C49" s="134"/>
      <c r="D49" s="254" t="s">
        <v>15</v>
      </c>
      <c r="E49" s="134"/>
      <c r="F49" s="232" t="str">
        <f t="shared" si="0"/>
        <v>-</v>
      </c>
      <c r="G49" s="232" t="str">
        <f t="shared" si="3"/>
        <v>-</v>
      </c>
      <c r="H49" s="66"/>
      <c r="I49" s="66"/>
      <c r="J49" s="133"/>
      <c r="K49" s="66"/>
      <c r="L49" s="133"/>
      <c r="M49" s="66"/>
      <c r="N49" s="133"/>
      <c r="O49" s="66"/>
      <c r="P49" s="133"/>
      <c r="Q49" s="66"/>
      <c r="R49" s="133"/>
      <c r="S49" s="66"/>
      <c r="T49" s="133"/>
      <c r="U49" s="66"/>
      <c r="V49" s="133"/>
      <c r="W49" s="66"/>
      <c r="X49" s="133"/>
      <c r="Y49" s="66"/>
      <c r="Z49" s="133"/>
      <c r="AA49" s="66"/>
      <c r="AB49" s="133"/>
      <c r="AC49" s="66"/>
      <c r="AD49" s="133"/>
      <c r="AE49" s="66"/>
      <c r="AF49" s="133"/>
      <c r="AG49" s="66"/>
      <c r="AH49" s="5">
        <f t="shared" si="1"/>
        <v>0</v>
      </c>
      <c r="AI49" s="5" t="e">
        <f t="shared" si="2"/>
        <v>#DIV/0!</v>
      </c>
      <c r="AJ49" s="5">
        <f t="shared" si="4"/>
        <v>0</v>
      </c>
      <c r="AK49" s="307" t="b">
        <f t="shared" si="5"/>
        <v>0</v>
      </c>
    </row>
    <row r="50" spans="1:37" ht="27.75" customHeight="1" x14ac:dyDescent="0.25">
      <c r="B50" s="255" t="s">
        <v>15</v>
      </c>
      <c r="C50" s="134"/>
      <c r="D50" s="254" t="s">
        <v>15</v>
      </c>
      <c r="E50" s="134"/>
      <c r="F50" s="232" t="str">
        <f t="shared" si="0"/>
        <v>-</v>
      </c>
      <c r="G50" s="232" t="str">
        <f t="shared" si="3"/>
        <v>-</v>
      </c>
      <c r="H50" s="66"/>
      <c r="I50" s="66"/>
      <c r="J50" s="133"/>
      <c r="K50" s="66"/>
      <c r="L50" s="133"/>
      <c r="M50" s="66"/>
      <c r="N50" s="133"/>
      <c r="O50" s="66"/>
      <c r="P50" s="133"/>
      <c r="Q50" s="66"/>
      <c r="R50" s="133"/>
      <c r="S50" s="66"/>
      <c r="T50" s="133"/>
      <c r="U50" s="66"/>
      <c r="V50" s="133"/>
      <c r="W50" s="66"/>
      <c r="X50" s="133"/>
      <c r="Y50" s="66"/>
      <c r="Z50" s="133"/>
      <c r="AA50" s="66"/>
      <c r="AB50" s="133"/>
      <c r="AC50" s="66"/>
      <c r="AD50" s="133"/>
      <c r="AE50" s="66"/>
      <c r="AF50" s="133"/>
      <c r="AG50" s="66"/>
      <c r="AH50" s="5">
        <f t="shared" si="1"/>
        <v>0</v>
      </c>
      <c r="AI50" s="5" t="e">
        <f t="shared" si="2"/>
        <v>#DIV/0!</v>
      </c>
      <c r="AJ50" s="5">
        <f t="shared" si="4"/>
        <v>0</v>
      </c>
      <c r="AK50" s="307" t="b">
        <f t="shared" si="5"/>
        <v>0</v>
      </c>
    </row>
    <row r="51" spans="1:37" ht="27.75" customHeight="1" x14ac:dyDescent="0.25">
      <c r="B51" s="255" t="s">
        <v>15</v>
      </c>
      <c r="C51" s="134"/>
      <c r="D51" s="254" t="s">
        <v>15</v>
      </c>
      <c r="E51" s="134"/>
      <c r="F51" s="232" t="str">
        <f t="shared" si="0"/>
        <v>-</v>
      </c>
      <c r="G51" s="232" t="str">
        <f t="shared" si="3"/>
        <v>-</v>
      </c>
      <c r="H51" s="66"/>
      <c r="I51" s="66"/>
      <c r="J51" s="133"/>
      <c r="K51" s="66"/>
      <c r="L51" s="133"/>
      <c r="M51" s="66"/>
      <c r="N51" s="133"/>
      <c r="O51" s="66"/>
      <c r="P51" s="133"/>
      <c r="Q51" s="66"/>
      <c r="R51" s="133"/>
      <c r="S51" s="66"/>
      <c r="T51" s="133"/>
      <c r="U51" s="66"/>
      <c r="V51" s="133"/>
      <c r="W51" s="66"/>
      <c r="X51" s="133"/>
      <c r="Y51" s="66"/>
      <c r="Z51" s="133"/>
      <c r="AA51" s="66"/>
      <c r="AB51" s="133"/>
      <c r="AC51" s="66"/>
      <c r="AD51" s="133"/>
      <c r="AE51" s="66"/>
      <c r="AF51" s="133"/>
      <c r="AG51" s="66"/>
      <c r="AH51" s="5">
        <f t="shared" si="1"/>
        <v>0</v>
      </c>
      <c r="AI51" s="5" t="e">
        <f t="shared" si="2"/>
        <v>#DIV/0!</v>
      </c>
      <c r="AJ51" s="5">
        <f t="shared" si="4"/>
        <v>0</v>
      </c>
      <c r="AK51" s="307" t="b">
        <f t="shared" si="5"/>
        <v>0</v>
      </c>
    </row>
    <row r="52" spans="1:37" ht="27.75" customHeight="1" x14ac:dyDescent="0.25">
      <c r="B52" s="255" t="s">
        <v>15</v>
      </c>
      <c r="C52" s="134"/>
      <c r="D52" s="254" t="s">
        <v>15</v>
      </c>
      <c r="E52" s="134"/>
      <c r="F52" s="232" t="str">
        <f t="shared" si="0"/>
        <v>-</v>
      </c>
      <c r="G52" s="232" t="str">
        <f t="shared" si="3"/>
        <v>-</v>
      </c>
      <c r="H52" s="66"/>
      <c r="I52" s="66"/>
      <c r="J52" s="133"/>
      <c r="K52" s="66"/>
      <c r="L52" s="133"/>
      <c r="M52" s="66"/>
      <c r="N52" s="133"/>
      <c r="O52" s="66"/>
      <c r="P52" s="133"/>
      <c r="Q52" s="66"/>
      <c r="R52" s="133"/>
      <c r="S52" s="66"/>
      <c r="T52" s="133"/>
      <c r="U52" s="66"/>
      <c r="V52" s="133"/>
      <c r="W52" s="66"/>
      <c r="X52" s="133"/>
      <c r="Y52" s="66"/>
      <c r="Z52" s="133"/>
      <c r="AA52" s="66"/>
      <c r="AB52" s="133"/>
      <c r="AC52" s="66"/>
      <c r="AD52" s="133"/>
      <c r="AE52" s="66"/>
      <c r="AF52" s="133"/>
      <c r="AG52" s="66"/>
      <c r="AH52" s="5">
        <f t="shared" si="1"/>
        <v>0</v>
      </c>
      <c r="AI52" s="5" t="e">
        <f t="shared" si="2"/>
        <v>#DIV/0!</v>
      </c>
      <c r="AJ52" s="5">
        <f t="shared" si="4"/>
        <v>0</v>
      </c>
      <c r="AK52" s="307" t="b">
        <f t="shared" si="5"/>
        <v>0</v>
      </c>
    </row>
    <row r="53" spans="1:37" ht="27.75" customHeight="1" x14ac:dyDescent="0.25">
      <c r="B53" s="255" t="s">
        <v>15</v>
      </c>
      <c r="C53" s="134"/>
      <c r="D53" s="254" t="s">
        <v>15</v>
      </c>
      <c r="E53" s="134"/>
      <c r="F53" s="232" t="str">
        <f t="shared" si="0"/>
        <v>-</v>
      </c>
      <c r="G53" s="232" t="str">
        <f t="shared" si="3"/>
        <v>-</v>
      </c>
      <c r="H53" s="66"/>
      <c r="I53" s="66"/>
      <c r="J53" s="133"/>
      <c r="K53" s="66"/>
      <c r="L53" s="133"/>
      <c r="M53" s="66"/>
      <c r="N53" s="133"/>
      <c r="O53" s="66"/>
      <c r="P53" s="133"/>
      <c r="Q53" s="66"/>
      <c r="R53" s="133"/>
      <c r="S53" s="66"/>
      <c r="T53" s="133"/>
      <c r="U53" s="66"/>
      <c r="V53" s="133"/>
      <c r="W53" s="66"/>
      <c r="X53" s="133"/>
      <c r="Y53" s="66"/>
      <c r="Z53" s="133"/>
      <c r="AA53" s="66"/>
      <c r="AB53" s="133"/>
      <c r="AC53" s="66"/>
      <c r="AD53" s="133"/>
      <c r="AE53" s="66"/>
      <c r="AF53" s="133"/>
      <c r="AG53" s="66"/>
      <c r="AH53" s="5">
        <f t="shared" si="1"/>
        <v>0</v>
      </c>
      <c r="AI53" s="5" t="e">
        <f t="shared" si="2"/>
        <v>#DIV/0!</v>
      </c>
      <c r="AJ53" s="5">
        <f t="shared" si="4"/>
        <v>0</v>
      </c>
      <c r="AK53" s="307" t="b">
        <f t="shared" si="5"/>
        <v>0</v>
      </c>
    </row>
    <row r="54" spans="1:37" ht="27.75" customHeight="1" x14ac:dyDescent="0.25">
      <c r="B54" s="255" t="s">
        <v>15</v>
      </c>
      <c r="C54" s="134"/>
      <c r="D54" s="254" t="s">
        <v>15</v>
      </c>
      <c r="E54" s="134"/>
      <c r="F54" s="232" t="str">
        <f t="shared" si="0"/>
        <v>-</v>
      </c>
      <c r="G54" s="232" t="str">
        <f t="shared" si="3"/>
        <v>-</v>
      </c>
      <c r="H54" s="66"/>
      <c r="I54" s="66"/>
      <c r="J54" s="133"/>
      <c r="K54" s="66"/>
      <c r="L54" s="133"/>
      <c r="M54" s="66"/>
      <c r="N54" s="133"/>
      <c r="O54" s="66"/>
      <c r="P54" s="133"/>
      <c r="Q54" s="66"/>
      <c r="R54" s="133"/>
      <c r="S54" s="66"/>
      <c r="T54" s="133"/>
      <c r="U54" s="66"/>
      <c r="V54" s="133"/>
      <c r="W54" s="66"/>
      <c r="X54" s="133"/>
      <c r="Y54" s="66"/>
      <c r="Z54" s="133"/>
      <c r="AA54" s="66"/>
      <c r="AB54" s="133"/>
      <c r="AC54" s="66"/>
      <c r="AD54" s="133"/>
      <c r="AE54" s="66"/>
      <c r="AF54" s="133"/>
      <c r="AG54" s="66"/>
      <c r="AH54" s="5">
        <f t="shared" si="1"/>
        <v>0</v>
      </c>
      <c r="AI54" s="5" t="e">
        <f t="shared" si="2"/>
        <v>#DIV/0!</v>
      </c>
      <c r="AJ54" s="5">
        <f t="shared" si="4"/>
        <v>0</v>
      </c>
      <c r="AK54" s="307" t="b">
        <f t="shared" si="5"/>
        <v>0</v>
      </c>
    </row>
    <row r="55" spans="1:37" ht="3.75" customHeight="1" x14ac:dyDescent="0.25">
      <c r="A55" s="2"/>
      <c r="B55" s="2"/>
      <c r="C55" s="2"/>
      <c r="D55" s="2"/>
      <c r="E55" s="232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37" ht="1.5" hidden="1" customHeight="1" x14ac:dyDescent="0.25">
      <c r="A56" s="2"/>
      <c r="C56" s="2"/>
      <c r="D56" s="2"/>
      <c r="E56" s="232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37" ht="3" customHeight="1" x14ac:dyDescent="0.25">
      <c r="A57" s="2"/>
      <c r="B57" s="24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</row>
  </sheetData>
  <sheetProtection algorithmName="SHA-512" hashValue="p17tnysWRpCOXsgOCITeRhvjxYVw49qQ/BXGimmEUOQ2otYwNP7t74dft651xgONw6PHvUdE2VCALiZ4DTWicg==" saltValue="IL56/tXk7AZUAcnC/+qYJg==" spinCount="100000" sheet="1" objects="1" scenarios="1"/>
  <mergeCells count="43">
    <mergeCell ref="V15:W15"/>
    <mergeCell ref="B5:D5"/>
    <mergeCell ref="B6:D6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  <mergeCell ref="B16:E17"/>
    <mergeCell ref="F16:G17"/>
    <mergeCell ref="J16:K16"/>
    <mergeCell ref="L16:M16"/>
    <mergeCell ref="N16:O16"/>
    <mergeCell ref="X15:Y15"/>
    <mergeCell ref="Z15:AA15"/>
    <mergeCell ref="AB15:AC15"/>
    <mergeCell ref="AD15:AE15"/>
    <mergeCell ref="AF15:AG15"/>
    <mergeCell ref="AB16:AC16"/>
    <mergeCell ref="AD16:AE16"/>
    <mergeCell ref="AF16:AG16"/>
    <mergeCell ref="J17:K17"/>
    <mergeCell ref="L17:M17"/>
    <mergeCell ref="N17:O17"/>
    <mergeCell ref="P17:Q17"/>
    <mergeCell ref="R17:S17"/>
    <mergeCell ref="T17:U17"/>
    <mergeCell ref="V17:W17"/>
    <mergeCell ref="P16:Q16"/>
    <mergeCell ref="R16:S16"/>
    <mergeCell ref="T16:U16"/>
    <mergeCell ref="V16:W16"/>
    <mergeCell ref="X16:Y16"/>
    <mergeCell ref="Z16:AA16"/>
    <mergeCell ref="X17:Y17"/>
    <mergeCell ref="Z17:AA17"/>
    <mergeCell ref="AB17:AC17"/>
    <mergeCell ref="AD17:AE17"/>
    <mergeCell ref="AF17:AG17"/>
  </mergeCells>
  <conditionalFormatting sqref="C20:C54">
    <cfRule type="expression" dxfId="16" priority="2">
      <formula>IF($B20="Outro",FALSE,TRUE)</formula>
    </cfRule>
  </conditionalFormatting>
  <conditionalFormatting sqref="E20:E54">
    <cfRule type="expression" dxfId="15" priority="1">
      <formula>IF($D20="Outro",FALSE,TRUE)</formula>
    </cfRule>
  </conditionalFormatting>
  <dataValidations count="6">
    <dataValidation type="list" allowBlank="1" showInputMessage="1" showErrorMessage="1" sqref="D9" xr:uid="{00000000-0002-0000-1800-000000000000}">
      <formula1>"&lt;Selecionar&gt;, Águas pluviais, Industrial, Doméstico, Doméstico e Industrial, Todos, Outro"</formula1>
    </dataValidation>
    <dataValidation type="list" allowBlank="1" showInputMessage="1" showErrorMessage="1" sqref="E9 L9" xr:uid="{00000000-0002-0000-1800-000001000000}">
      <formula1>"&lt;Selecionar&gt;,Contínuo,Descontínuo,Outro"</formula1>
    </dataValidation>
    <dataValidation type="list" allowBlank="1" showInputMessage="1" showErrorMessage="1" sqref="K9" xr:uid="{00000000-0002-0000-1800-000002000000}">
      <formula1>"&lt;Selecionar&gt;, Águas pluviais potencialmente contaminadas, Industrial, Doméstico, Doméstico e Industrial, Todos, Outro (identificar nas observações)"</formula1>
    </dataValidation>
    <dataValidation allowBlank="1" showInputMessage="1" showErrorMessage="1" prompt="O título da folha de cálculo encontra-se nesta célula" sqref="B1 I1" xr:uid="{00000000-0002-0000-1800-000003000000}"/>
    <dataValidation type="whole" operator="lessThanOrEqual" allowBlank="1" showInputMessage="1" showErrorMessage="1" errorTitle="1" error="O número de horas de descarga deverá ser inferior ou igual ao número de horas do mês" sqref="L17:AG17" xr:uid="{00000000-0002-0000-1800-000004000000}">
      <formula1>L18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 xr:uid="{00000000-0002-0000-1800-000005000000}">
      <formula1>" -,&lt;LQ, &lt;Ld"</formula1>
    </dataValidation>
  </dataValidations>
  <hyperlinks>
    <hyperlink ref="B2" location="Atividade!A1" display="&lt; Voltar ao ínicio" xr:uid="{00000000-0004-0000-1800-000000000000}"/>
    <hyperlink ref="B13" location="topoagua" display="&lt;&lt; Voltar ao topo" xr:uid="{00000000-0004-0000-1800-000001000000}"/>
    <hyperlink ref="B5:D5" location="Listagem_e_caracteristicas_dos_pontos_de_emissão" display="Listagem e caracteristicas dos pontos de emissão" xr:uid="{00000000-0004-0000-1800-000002000000}"/>
    <hyperlink ref="B6:D6" location="Rejeição_em_coletor___preencha_uma_tabela_para_cada_ponto_de_emissão__se_necessário_copie_a_tabela_completa_e_cole_abaixo_da_anterior" display="Rejeição de águas resíduais" xr:uid="{00000000-0004-0000-1800-000003000000}"/>
    <hyperlink ref="B7" location="'ED2'!A1" display="ED2" xr:uid="{00000000-0004-0000-1800-000004000000}"/>
    <hyperlink ref="C7" location="'ED3'!A1" display="ED3" xr:uid="{00000000-0004-0000-1800-000005000000}"/>
    <hyperlink ref="D7" location="'ED4'!A1" display="ED4" xr:uid="{00000000-0004-0000-1800-000006000000}"/>
    <hyperlink ref="E7" location="'ED5'!A1" display="ED5" xr:uid="{00000000-0004-0000-1800-000007000000}"/>
    <hyperlink ref="F7" location="'ED6'!A1" display="ED6" xr:uid="{00000000-0004-0000-1800-000008000000}"/>
    <hyperlink ref="G7" location="'ED7'!A1" display="ED7" xr:uid="{00000000-0004-0000-1800-000009000000}"/>
    <hyperlink ref="H7" location="'ED8'!A1" display="ED8" xr:uid="{00000000-0004-0000-1800-00000A000000}"/>
    <hyperlink ref="I7" location="'ED9'!A1" display="ED9" xr:uid="{00000000-0004-0000-1800-00000B000000}"/>
    <hyperlink ref="J7" location="'ED10'!A1" display="ED10" xr:uid="{00000000-0004-0000-1800-00000C000000}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800-000006000000}">
          <x14:formula1>
            <xm:f>Suporte!$A$6:$A$23</xm:f>
          </x14:formula1>
          <xm:sqref>D20:D54 C55:D55</xm:sqref>
        </x14:dataValidation>
        <x14:dataValidation type="list" allowBlank="1" showInputMessage="1" showErrorMessage="1" xr:uid="{00000000-0002-0000-1800-000007000000}">
          <x14:formula1>
            <xm:f>Suporte!$B$6:$B$193</xm:f>
          </x14:formula1>
          <xm:sqref>B55</xm:sqref>
        </x14:dataValidation>
        <x14:dataValidation type="list" allowBlank="1" showInputMessage="1" showErrorMessage="1" xr:uid="{00000000-0002-0000-1800-000008000000}">
          <x14:formula1>
            <xm:f>Suporte!$T$6:$T$196</xm:f>
          </x14:formula1>
          <xm:sqref>B20:B54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Q57"/>
  <sheetViews>
    <sheetView zoomScale="50" zoomScaleNormal="50" workbookViewId="0">
      <selection activeCell="B2" sqref="B2"/>
    </sheetView>
  </sheetViews>
  <sheetFormatPr defaultColWidth="9" defaultRowHeight="15" x14ac:dyDescent="0.25"/>
  <cols>
    <col min="1" max="1" width="3.375" style="5" customWidth="1"/>
    <col min="2" max="2" width="12.125" style="5" customWidth="1"/>
    <col min="3" max="3" width="13.875" style="5" customWidth="1"/>
    <col min="4" max="4" width="16.5" style="5" customWidth="1"/>
    <col min="5" max="5" width="15.875" style="5" customWidth="1"/>
    <col min="6" max="6" width="18.375" style="5" customWidth="1"/>
    <col min="7" max="7" width="12.75" style="5" customWidth="1"/>
    <col min="8" max="8" width="14.875" style="5" customWidth="1"/>
    <col min="9" max="9" width="12.75" style="5" customWidth="1"/>
    <col min="10" max="10" width="8.5" style="5" customWidth="1"/>
    <col min="11" max="11" width="17.625" style="5" customWidth="1"/>
    <col min="12" max="12" width="8.5" style="5" customWidth="1"/>
    <col min="13" max="13" width="17.625" style="5" customWidth="1"/>
    <col min="14" max="14" width="8.5" style="5" customWidth="1"/>
    <col min="15" max="15" width="17.625" style="5" customWidth="1"/>
    <col min="16" max="16" width="8.5" style="5" customWidth="1"/>
    <col min="17" max="17" width="17.625" style="5" customWidth="1"/>
    <col min="18" max="18" width="8.5" style="5" customWidth="1"/>
    <col min="19" max="19" width="17.625" style="5" customWidth="1"/>
    <col min="20" max="20" width="8.5" style="5" customWidth="1"/>
    <col min="21" max="21" width="17.625" style="5" customWidth="1"/>
    <col min="22" max="22" width="8.5" style="5" customWidth="1"/>
    <col min="23" max="23" width="17.625" style="5" customWidth="1"/>
    <col min="24" max="24" width="8.5" style="5" customWidth="1"/>
    <col min="25" max="25" width="17.625" style="5" customWidth="1"/>
    <col min="26" max="26" width="8.5" style="5" customWidth="1"/>
    <col min="27" max="27" width="17.625" style="5" customWidth="1"/>
    <col min="28" max="28" width="8.5" style="5" customWidth="1"/>
    <col min="29" max="29" width="17.625" style="5" customWidth="1"/>
    <col min="30" max="30" width="8.5" style="5" customWidth="1"/>
    <col min="31" max="31" width="17.625" style="5" customWidth="1"/>
    <col min="32" max="32" width="8.5" style="5" customWidth="1"/>
    <col min="33" max="33" width="17.625" style="5" customWidth="1"/>
    <col min="34" max="34" width="9.25" style="5" hidden="1" customWidth="1"/>
    <col min="35" max="35" width="11.75" style="5" hidden="1" customWidth="1"/>
    <col min="36" max="36" width="16.375" style="5" hidden="1" customWidth="1"/>
    <col min="37" max="37" width="9" style="5" hidden="1" customWidth="1"/>
    <col min="38" max="38" width="0" style="5" hidden="1" customWidth="1"/>
    <col min="39" max="16384" width="9" style="5"/>
  </cols>
  <sheetData>
    <row r="1" spans="1:37" ht="23.25" x14ac:dyDescent="0.25">
      <c r="A1" s="236"/>
      <c r="B1" s="87" t="s">
        <v>149</v>
      </c>
      <c r="C1" s="236"/>
      <c r="D1" s="236"/>
      <c r="E1" s="236"/>
      <c r="F1" s="236"/>
      <c r="G1" s="17" t="s">
        <v>10</v>
      </c>
      <c r="H1" s="18">
        <f>Atividade!L3</f>
        <v>0</v>
      </c>
      <c r="I1" s="88" t="s">
        <v>6</v>
      </c>
      <c r="J1" s="18">
        <f>Atividade!I3</f>
        <v>2021</v>
      </c>
      <c r="K1" s="18"/>
      <c r="L1" s="237"/>
      <c r="M1" s="236"/>
      <c r="N1" s="236"/>
      <c r="O1" s="236"/>
      <c r="P1" s="236"/>
      <c r="Q1" s="236"/>
      <c r="R1" s="236"/>
      <c r="S1" s="236"/>
      <c r="T1" s="236"/>
      <c r="U1" s="236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pans="1:37" ht="16.5" thickBot="1" x14ac:dyDescent="0.3">
      <c r="A2" s="238"/>
      <c r="B2" s="92" t="s">
        <v>11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3" t="s">
        <v>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5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5">
      <c r="A5" s="3"/>
      <c r="B5" s="724" t="s">
        <v>2408</v>
      </c>
      <c r="C5" s="724"/>
      <c r="D5" s="72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5">
      <c r="A6" s="3"/>
      <c r="B6" s="724" t="s">
        <v>2512</v>
      </c>
      <c r="C6" s="724"/>
      <c r="D6" s="724"/>
      <c r="E6" s="239"/>
      <c r="F6" s="239"/>
      <c r="G6" s="239"/>
      <c r="H6" s="239"/>
      <c r="I6" s="239"/>
      <c r="J6" s="239"/>
      <c r="K6" s="239"/>
      <c r="L6" s="239"/>
      <c r="M6" s="239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2" customHeight="1" x14ac:dyDescent="0.25">
      <c r="A7" s="3"/>
      <c r="B7" s="239" t="s">
        <v>2666</v>
      </c>
      <c r="C7" s="239" t="s">
        <v>2450</v>
      </c>
      <c r="D7" s="239" t="s">
        <v>2451</v>
      </c>
      <c r="E7" s="239" t="s">
        <v>2452</v>
      </c>
      <c r="F7" s="239" t="s">
        <v>2453</v>
      </c>
      <c r="G7" s="239" t="s">
        <v>2454</v>
      </c>
      <c r="H7" s="239" t="s">
        <v>2455</v>
      </c>
      <c r="I7" s="239" t="s">
        <v>2456</v>
      </c>
      <c r="J7" s="239" t="s">
        <v>2457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9" spans="1:37" ht="5.2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177"/>
      <c r="O9" s="2"/>
      <c r="P9" s="2"/>
      <c r="Q9" s="2"/>
      <c r="R9" s="2"/>
      <c r="S9" s="2"/>
      <c r="T9" s="2"/>
    </row>
    <row r="10" spans="1:37" ht="27" customHeight="1" x14ac:dyDescent="0.25">
      <c r="A10" s="24"/>
      <c r="B10" s="41" t="s">
        <v>2513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"/>
      <c r="AG10" s="2"/>
      <c r="AH10" s="2"/>
      <c r="AI10" s="2"/>
      <c r="AJ10" s="2"/>
      <c r="AK10" s="2"/>
    </row>
    <row r="11" spans="1:37" ht="5.25" customHeight="1" x14ac:dyDescent="0.25">
      <c r="A11" s="2"/>
      <c r="B11" s="158"/>
      <c r="C11" s="24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2.25" customHeight="1" x14ac:dyDescent="0.25">
      <c r="A12" s="2"/>
      <c r="B12" s="94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5" customHeight="1" x14ac:dyDescent="0.25">
      <c r="A13" s="2"/>
      <c r="B13" s="239" t="s">
        <v>2381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5.75" x14ac:dyDescent="0.25">
      <c r="A14" s="2"/>
      <c r="B14" s="99" t="s">
        <v>2938</v>
      </c>
      <c r="C14" s="2"/>
      <c r="D14" s="2"/>
      <c r="E14" s="2"/>
      <c r="F14" s="2"/>
      <c r="G14" s="243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37" ht="60.75" customHeight="1" x14ac:dyDescent="0.25">
      <c r="B15" s="664" t="s">
        <v>2429</v>
      </c>
      <c r="C15" s="664"/>
      <c r="D15" s="664"/>
      <c r="E15" s="649"/>
      <c r="F15" s="651"/>
      <c r="G15" s="664" t="s">
        <v>2510</v>
      </c>
      <c r="H15" s="664"/>
      <c r="I15" s="135"/>
      <c r="J15" s="810" t="s">
        <v>28</v>
      </c>
      <c r="K15" s="799"/>
      <c r="L15" s="798" t="s">
        <v>29</v>
      </c>
      <c r="M15" s="799"/>
      <c r="N15" s="798" t="s">
        <v>30</v>
      </c>
      <c r="O15" s="799"/>
      <c r="P15" s="798" t="s">
        <v>31</v>
      </c>
      <c r="Q15" s="799"/>
      <c r="R15" s="798" t="s">
        <v>32</v>
      </c>
      <c r="S15" s="799"/>
      <c r="T15" s="798" t="s">
        <v>33</v>
      </c>
      <c r="U15" s="799"/>
      <c r="V15" s="798" t="s">
        <v>34</v>
      </c>
      <c r="W15" s="799"/>
      <c r="X15" s="798" t="s">
        <v>35</v>
      </c>
      <c r="Y15" s="799"/>
      <c r="Z15" s="798" t="s">
        <v>36</v>
      </c>
      <c r="AA15" s="799"/>
      <c r="AB15" s="798" t="s">
        <v>37</v>
      </c>
      <c r="AC15" s="799"/>
      <c r="AD15" s="798" t="s">
        <v>38</v>
      </c>
      <c r="AE15" s="799"/>
      <c r="AF15" s="798" t="s">
        <v>39</v>
      </c>
      <c r="AG15" s="802"/>
      <c r="AH15" s="244" t="s">
        <v>131</v>
      </c>
    </row>
    <row r="16" spans="1:37" ht="39" customHeight="1" x14ac:dyDescent="0.25">
      <c r="B16" s="664" t="s">
        <v>2508</v>
      </c>
      <c r="C16" s="664"/>
      <c r="D16" s="664"/>
      <c r="E16" s="664"/>
      <c r="F16" s="789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790"/>
      <c r="H16" s="301" t="s">
        <v>2507</v>
      </c>
      <c r="I16" s="245" t="s">
        <v>2733</v>
      </c>
      <c r="J16" s="794"/>
      <c r="K16" s="795"/>
      <c r="L16" s="811"/>
      <c r="M16" s="812"/>
      <c r="N16" s="811"/>
      <c r="O16" s="812"/>
      <c r="P16" s="811"/>
      <c r="Q16" s="812"/>
      <c r="R16" s="811"/>
      <c r="S16" s="812"/>
      <c r="T16" s="811"/>
      <c r="U16" s="812"/>
      <c r="V16" s="811"/>
      <c r="W16" s="812"/>
      <c r="X16" s="811"/>
      <c r="Y16" s="812"/>
      <c r="Z16" s="811"/>
      <c r="AA16" s="812"/>
      <c r="AB16" s="811"/>
      <c r="AC16" s="812"/>
      <c r="AD16" s="811"/>
      <c r="AE16" s="812"/>
      <c r="AF16" s="811"/>
      <c r="AG16" s="813"/>
      <c r="AH16" s="246" t="str">
        <f>IFERROR((AVERAGEIF(K16:AG16,"&gt;0")),"")</f>
        <v/>
      </c>
      <c r="AK16" s="30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3">
      <c r="B17" s="664"/>
      <c r="C17" s="664"/>
      <c r="D17" s="664"/>
      <c r="E17" s="664"/>
      <c r="F17" s="791"/>
      <c r="G17" s="792"/>
      <c r="H17" s="301" t="s">
        <v>407</v>
      </c>
      <c r="I17" s="245" t="s">
        <v>408</v>
      </c>
      <c r="J17" s="808"/>
      <c r="K17" s="809"/>
      <c r="L17" s="803"/>
      <c r="M17" s="805"/>
      <c r="N17" s="803"/>
      <c r="O17" s="805"/>
      <c r="P17" s="803"/>
      <c r="Q17" s="805"/>
      <c r="R17" s="803"/>
      <c r="S17" s="805"/>
      <c r="T17" s="803"/>
      <c r="U17" s="805"/>
      <c r="V17" s="803"/>
      <c r="W17" s="805"/>
      <c r="X17" s="803"/>
      <c r="Y17" s="805"/>
      <c r="Z17" s="803"/>
      <c r="AA17" s="805"/>
      <c r="AB17" s="803"/>
      <c r="AC17" s="805"/>
      <c r="AD17" s="803"/>
      <c r="AE17" s="805"/>
      <c r="AF17" s="803"/>
      <c r="AG17" s="804"/>
      <c r="AH17" s="246" t="str">
        <f>IFERROR(AVERAGEIF(K17:AG17,"&gt;0"),"")</f>
        <v/>
      </c>
    </row>
    <row r="18" spans="2:43" ht="17.25" hidden="1" customHeight="1" thickBot="1" x14ac:dyDescent="0.3">
      <c r="B18" s="2"/>
      <c r="C18" s="299" t="s">
        <v>2403</v>
      </c>
      <c r="D18" s="300" t="s">
        <v>408</v>
      </c>
      <c r="E18" s="300"/>
      <c r="F18" s="294"/>
      <c r="G18" s="297" t="s">
        <v>406</v>
      </c>
      <c r="H18" s="247"/>
      <c r="I18" s="247" t="s">
        <v>406</v>
      </c>
      <c r="J18" s="247"/>
      <c r="K18" s="248">
        <f>24*31</f>
        <v>744</v>
      </c>
      <c r="L18" s="248"/>
      <c r="M18" s="248">
        <f>24*28</f>
        <v>672</v>
      </c>
      <c r="N18" s="248"/>
      <c r="O18" s="248">
        <f>24*31</f>
        <v>744</v>
      </c>
      <c r="P18" s="248"/>
      <c r="Q18" s="248">
        <f>24*30</f>
        <v>720</v>
      </c>
      <c r="R18" s="248"/>
      <c r="S18" s="248">
        <f>24*31</f>
        <v>744</v>
      </c>
      <c r="T18" s="248"/>
      <c r="U18" s="248">
        <f>24*30</f>
        <v>720</v>
      </c>
      <c r="V18" s="248"/>
      <c r="W18" s="248">
        <f>27*31</f>
        <v>837</v>
      </c>
      <c r="X18" s="248"/>
      <c r="Y18" s="248">
        <f>24*31</f>
        <v>744</v>
      </c>
      <c r="Z18" s="248"/>
      <c r="AA18" s="248">
        <f>24*30</f>
        <v>720</v>
      </c>
      <c r="AB18" s="248"/>
      <c r="AC18" s="248">
        <f>24*31</f>
        <v>744</v>
      </c>
      <c r="AD18" s="248"/>
      <c r="AE18" s="248">
        <f>24*30</f>
        <v>720</v>
      </c>
      <c r="AF18" s="248"/>
      <c r="AG18" s="248">
        <f>24*31</f>
        <v>744</v>
      </c>
      <c r="AH18" s="249">
        <f>(AVERAGEIF(K18:AG18,"&gt;0"))</f>
        <v>737.75</v>
      </c>
    </row>
    <row r="19" spans="2:43" ht="78" customHeight="1" thickTop="1" x14ac:dyDescent="0.25">
      <c r="B19" s="298" t="s">
        <v>56</v>
      </c>
      <c r="C19" s="298" t="s">
        <v>2439</v>
      </c>
      <c r="D19" s="298" t="s">
        <v>59</v>
      </c>
      <c r="E19" s="298" t="s">
        <v>2776</v>
      </c>
      <c r="F19" s="251" t="s">
        <v>2511</v>
      </c>
      <c r="G19" s="251" t="s">
        <v>2509</v>
      </c>
      <c r="H19" s="250" t="s">
        <v>2488</v>
      </c>
      <c r="I19" s="417" t="s">
        <v>405</v>
      </c>
      <c r="J19" s="416" t="s">
        <v>2427</v>
      </c>
      <c r="K19" s="306" t="s">
        <v>28</v>
      </c>
      <c r="L19" s="416" t="s">
        <v>2427</v>
      </c>
      <c r="M19" s="306" t="s">
        <v>29</v>
      </c>
      <c r="N19" s="416" t="s">
        <v>2427</v>
      </c>
      <c r="O19" s="306" t="s">
        <v>30</v>
      </c>
      <c r="P19" s="416" t="s">
        <v>2427</v>
      </c>
      <c r="Q19" s="306" t="s">
        <v>31</v>
      </c>
      <c r="R19" s="416" t="s">
        <v>2427</v>
      </c>
      <c r="S19" s="306" t="s">
        <v>32</v>
      </c>
      <c r="T19" s="416" t="s">
        <v>2427</v>
      </c>
      <c r="U19" s="306" t="s">
        <v>33</v>
      </c>
      <c r="V19" s="416" t="s">
        <v>2427</v>
      </c>
      <c r="W19" s="306" t="s">
        <v>34</v>
      </c>
      <c r="X19" s="416" t="s">
        <v>2427</v>
      </c>
      <c r="Y19" s="306" t="s">
        <v>35</v>
      </c>
      <c r="Z19" s="416" t="s">
        <v>2427</v>
      </c>
      <c r="AA19" s="306" t="s">
        <v>36</v>
      </c>
      <c r="AB19" s="416" t="s">
        <v>2427</v>
      </c>
      <c r="AC19" s="306" t="s">
        <v>37</v>
      </c>
      <c r="AD19" s="416" t="s">
        <v>2427</v>
      </c>
      <c r="AE19" s="306" t="s">
        <v>38</v>
      </c>
      <c r="AF19" s="416" t="s">
        <v>2427</v>
      </c>
      <c r="AG19" s="306" t="s">
        <v>39</v>
      </c>
      <c r="AH19" s="251" t="s">
        <v>131</v>
      </c>
      <c r="AK19" s="307"/>
      <c r="AL19" s="307"/>
      <c r="AM19" s="307"/>
      <c r="AN19" s="307"/>
      <c r="AO19" s="307"/>
      <c r="AP19" s="307"/>
      <c r="AQ19" s="307"/>
    </row>
    <row r="20" spans="2:43" ht="27.75" customHeight="1" x14ac:dyDescent="0.25">
      <c r="B20" s="255" t="s">
        <v>15</v>
      </c>
      <c r="C20" s="134"/>
      <c r="D20" s="254" t="s">
        <v>15</v>
      </c>
      <c r="E20" s="134"/>
      <c r="F20" s="232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232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66"/>
      <c r="I20" s="305"/>
      <c r="J20" s="133"/>
      <c r="K20" s="66"/>
      <c r="L20" s="133"/>
      <c r="M20" s="66"/>
      <c r="N20" s="133"/>
      <c r="O20" s="66"/>
      <c r="P20" s="133"/>
      <c r="Q20" s="66"/>
      <c r="R20" s="133"/>
      <c r="S20" s="66"/>
      <c r="T20" s="133"/>
      <c r="U20" s="66"/>
      <c r="V20" s="133"/>
      <c r="W20" s="66"/>
      <c r="X20" s="133"/>
      <c r="Y20" s="66"/>
      <c r="Z20" s="133"/>
      <c r="AA20" s="66"/>
      <c r="AB20" s="133"/>
      <c r="AC20" s="66"/>
      <c r="AD20" s="133"/>
      <c r="AE20" s="66"/>
      <c r="AF20" s="133"/>
      <c r="AG20" s="66"/>
      <c r="AH20" s="5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5" t="e">
        <f t="shared" ref="AI20:AI54" si="2">AH20/COUNT(J20:AG20)</f>
        <v>#DIV/0!</v>
      </c>
      <c r="AJ20" s="5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07" t="b">
        <f>IF(AND(K20&gt;0,M20&gt;0,O20&gt;0,Q20&gt;0,S20&gt;0,U20&gt;0,W20&gt;0,Y20&gt;0,AA20&gt;0,AC20&gt;0,AE20&gt;0,AG20&gt;0),TRUE,FALSE)</f>
        <v>0</v>
      </c>
      <c r="AL20" s="30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07"/>
      <c r="AN20" s="307"/>
      <c r="AO20" s="307"/>
      <c r="AP20" s="307"/>
      <c r="AQ20" s="307"/>
    </row>
    <row r="21" spans="2:43" ht="27.75" customHeight="1" x14ac:dyDescent="0.25">
      <c r="B21" s="255" t="s">
        <v>15</v>
      </c>
      <c r="C21" s="134"/>
      <c r="D21" s="254" t="s">
        <v>15</v>
      </c>
      <c r="E21" s="134"/>
      <c r="F21" s="232" t="str">
        <f t="shared" si="0"/>
        <v>-</v>
      </c>
      <c r="G21" s="232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66"/>
      <c r="I21" s="66"/>
      <c r="J21" s="133"/>
      <c r="K21" s="66"/>
      <c r="L21" s="133"/>
      <c r="M21" s="302"/>
      <c r="N21" s="133"/>
      <c r="O21" s="66"/>
      <c r="P21" s="133"/>
      <c r="Q21" s="66"/>
      <c r="R21" s="133"/>
      <c r="S21" s="66"/>
      <c r="T21" s="133"/>
      <c r="U21" s="66"/>
      <c r="V21" s="133"/>
      <c r="W21" s="66"/>
      <c r="X21" s="133"/>
      <c r="Y21" s="66"/>
      <c r="Z21" s="133"/>
      <c r="AA21" s="66"/>
      <c r="AB21" s="133"/>
      <c r="AC21" s="66"/>
      <c r="AD21" s="133"/>
      <c r="AE21" s="66"/>
      <c r="AF21" s="133"/>
      <c r="AG21" s="66"/>
      <c r="AH21" s="5">
        <f t="shared" si="1"/>
        <v>0</v>
      </c>
      <c r="AI21" s="5" t="e">
        <f t="shared" si="2"/>
        <v>#DIV/0!</v>
      </c>
      <c r="AJ21" s="5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07" t="b">
        <f t="shared" ref="AK21:AK54" si="5">IF(AND(K21&gt;0,M21&gt;0,O21&gt;0,Q21&gt;0,S21&gt;0,U21&gt;0,W21&gt;0,Y21&gt;0,AA21&gt;0,AC21&gt;0,AE21&gt;0,AG21&gt;0),TRUE,FALSE)</f>
        <v>0</v>
      </c>
      <c r="AL21" s="30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07"/>
      <c r="AN21" s="307"/>
      <c r="AO21" s="307"/>
      <c r="AP21" s="307"/>
      <c r="AQ21" s="307"/>
    </row>
    <row r="22" spans="2:43" ht="27.75" customHeight="1" x14ac:dyDescent="0.25">
      <c r="B22" s="255" t="s">
        <v>15</v>
      </c>
      <c r="C22" s="134"/>
      <c r="D22" s="254" t="s">
        <v>15</v>
      </c>
      <c r="E22" s="134"/>
      <c r="F22" s="232" t="str">
        <f t="shared" si="0"/>
        <v>-</v>
      </c>
      <c r="G22" s="232" t="str">
        <f t="shared" si="3"/>
        <v>-</v>
      </c>
      <c r="H22" s="66"/>
      <c r="I22" s="66"/>
      <c r="J22" s="133"/>
      <c r="K22" s="66"/>
      <c r="L22" s="133"/>
      <c r="M22" s="66"/>
      <c r="N22" s="133"/>
      <c r="O22" s="66"/>
      <c r="P22" s="133"/>
      <c r="Q22" s="66"/>
      <c r="R22" s="133"/>
      <c r="S22" s="66"/>
      <c r="T22" s="133"/>
      <c r="U22" s="66"/>
      <c r="V22" s="133"/>
      <c r="W22" s="66"/>
      <c r="X22" s="133"/>
      <c r="Y22" s="66"/>
      <c r="Z22" s="133"/>
      <c r="AA22" s="66"/>
      <c r="AB22" s="133"/>
      <c r="AC22" s="66"/>
      <c r="AD22" s="133"/>
      <c r="AE22" s="66"/>
      <c r="AF22" s="133"/>
      <c r="AG22" s="66"/>
      <c r="AH22" s="5">
        <f t="shared" si="1"/>
        <v>0</v>
      </c>
      <c r="AI22" s="5" t="e">
        <f t="shared" si="2"/>
        <v>#DIV/0!</v>
      </c>
      <c r="AJ22" s="5">
        <f t="shared" si="4"/>
        <v>0</v>
      </c>
      <c r="AK22" s="307" t="b">
        <f t="shared" si="5"/>
        <v>0</v>
      </c>
      <c r="AL22" s="307" t="str">
        <f t="shared" si="6"/>
        <v>-</v>
      </c>
      <c r="AM22" s="307"/>
      <c r="AN22" s="307"/>
      <c r="AO22" s="307"/>
      <c r="AP22" s="307"/>
      <c r="AQ22" s="307"/>
    </row>
    <row r="23" spans="2:43" ht="27.75" customHeight="1" x14ac:dyDescent="0.25">
      <c r="B23" s="255" t="s">
        <v>15</v>
      </c>
      <c r="C23" s="134"/>
      <c r="D23" s="254" t="s">
        <v>15</v>
      </c>
      <c r="E23" s="134"/>
      <c r="F23" s="232" t="str">
        <f t="shared" si="0"/>
        <v>-</v>
      </c>
      <c r="G23" s="232" t="str">
        <f t="shared" si="3"/>
        <v>-</v>
      </c>
      <c r="H23" s="66"/>
      <c r="I23" s="66"/>
      <c r="J23" s="133"/>
      <c r="K23" s="66"/>
      <c r="L23" s="133"/>
      <c r="M23" s="66"/>
      <c r="N23" s="133"/>
      <c r="O23" s="66"/>
      <c r="P23" s="133"/>
      <c r="Q23" s="66"/>
      <c r="R23" s="133"/>
      <c r="S23" s="66"/>
      <c r="T23" s="133"/>
      <c r="U23" s="66"/>
      <c r="V23" s="133"/>
      <c r="W23" s="66"/>
      <c r="X23" s="133"/>
      <c r="Y23" s="66"/>
      <c r="Z23" s="133"/>
      <c r="AA23" s="66"/>
      <c r="AB23" s="133"/>
      <c r="AC23" s="66"/>
      <c r="AD23" s="133"/>
      <c r="AE23" s="66"/>
      <c r="AF23" s="133"/>
      <c r="AG23" s="66"/>
      <c r="AH23" s="5">
        <f t="shared" si="1"/>
        <v>0</v>
      </c>
      <c r="AI23" s="5" t="e">
        <f t="shared" si="2"/>
        <v>#DIV/0!</v>
      </c>
      <c r="AJ23" s="5">
        <f t="shared" si="4"/>
        <v>0</v>
      </c>
      <c r="AK23" s="307" t="b">
        <f t="shared" si="5"/>
        <v>0</v>
      </c>
      <c r="AL23" s="307" t="str">
        <f t="shared" si="6"/>
        <v>-</v>
      </c>
      <c r="AM23" s="307"/>
      <c r="AN23" s="307"/>
      <c r="AO23" s="307"/>
      <c r="AP23" s="307"/>
      <c r="AQ23" s="307"/>
    </row>
    <row r="24" spans="2:43" ht="27.75" customHeight="1" x14ac:dyDescent="0.25">
      <c r="B24" s="255" t="s">
        <v>15</v>
      </c>
      <c r="C24" s="134"/>
      <c r="D24" s="254" t="s">
        <v>15</v>
      </c>
      <c r="E24" s="134"/>
      <c r="F24" s="232" t="str">
        <f t="shared" si="0"/>
        <v>-</v>
      </c>
      <c r="G24" s="232" t="str">
        <f t="shared" si="3"/>
        <v>-</v>
      </c>
      <c r="H24" s="66"/>
      <c r="I24" s="66"/>
      <c r="J24" s="133"/>
      <c r="K24" s="66"/>
      <c r="L24" s="133"/>
      <c r="M24" s="66"/>
      <c r="N24" s="133"/>
      <c r="O24" s="66"/>
      <c r="P24" s="133"/>
      <c r="Q24" s="66"/>
      <c r="R24" s="133"/>
      <c r="S24" s="66"/>
      <c r="T24" s="133"/>
      <c r="U24" s="66"/>
      <c r="V24" s="133"/>
      <c r="W24" s="66"/>
      <c r="X24" s="133"/>
      <c r="Y24" s="66"/>
      <c r="Z24" s="133"/>
      <c r="AA24" s="66"/>
      <c r="AB24" s="133"/>
      <c r="AC24" s="66"/>
      <c r="AD24" s="133"/>
      <c r="AE24" s="66"/>
      <c r="AF24" s="133"/>
      <c r="AG24" s="66"/>
      <c r="AH24" s="5">
        <f t="shared" si="1"/>
        <v>0</v>
      </c>
      <c r="AI24" s="5" t="e">
        <f t="shared" si="2"/>
        <v>#DIV/0!</v>
      </c>
      <c r="AJ24" s="5">
        <f t="shared" si="4"/>
        <v>0</v>
      </c>
      <c r="AK24" s="307" t="b">
        <f t="shared" si="5"/>
        <v>0</v>
      </c>
      <c r="AL24" s="307" t="str">
        <f t="shared" si="6"/>
        <v>-</v>
      </c>
      <c r="AM24" s="307"/>
      <c r="AN24" s="307"/>
      <c r="AO24" s="307"/>
      <c r="AP24" s="307"/>
      <c r="AQ24" s="307"/>
    </row>
    <row r="25" spans="2:43" ht="27.75" customHeight="1" x14ac:dyDescent="0.25">
      <c r="B25" s="255" t="s">
        <v>15</v>
      </c>
      <c r="C25" s="134"/>
      <c r="D25" s="254" t="s">
        <v>15</v>
      </c>
      <c r="E25" s="134"/>
      <c r="F25" s="232" t="str">
        <f t="shared" si="0"/>
        <v>-</v>
      </c>
      <c r="G25" s="232" t="str">
        <f t="shared" si="3"/>
        <v>-</v>
      </c>
      <c r="H25" s="66"/>
      <c r="I25" s="66"/>
      <c r="J25" s="133"/>
      <c r="K25" s="66"/>
      <c r="L25" s="133"/>
      <c r="M25" s="66"/>
      <c r="N25" s="133"/>
      <c r="O25" s="66"/>
      <c r="P25" s="133"/>
      <c r="Q25" s="66"/>
      <c r="R25" s="133"/>
      <c r="S25" s="66"/>
      <c r="T25" s="133"/>
      <c r="U25" s="66"/>
      <c r="V25" s="133"/>
      <c r="W25" s="66"/>
      <c r="X25" s="133"/>
      <c r="Y25" s="66"/>
      <c r="Z25" s="133"/>
      <c r="AA25" s="66"/>
      <c r="AB25" s="133"/>
      <c r="AC25" s="66"/>
      <c r="AD25" s="133"/>
      <c r="AE25" s="66"/>
      <c r="AF25" s="133"/>
      <c r="AG25" s="66"/>
      <c r="AH25" s="5">
        <f t="shared" si="1"/>
        <v>0</v>
      </c>
      <c r="AI25" s="5" t="e">
        <f t="shared" si="2"/>
        <v>#DIV/0!</v>
      </c>
      <c r="AJ25" s="5">
        <f t="shared" si="4"/>
        <v>0</v>
      </c>
      <c r="AK25" s="307" t="b">
        <f t="shared" si="5"/>
        <v>0</v>
      </c>
      <c r="AL25" s="307" t="str">
        <f t="shared" si="6"/>
        <v>-</v>
      </c>
      <c r="AM25" s="307"/>
      <c r="AN25" s="307"/>
      <c r="AO25" s="307"/>
      <c r="AP25" s="307"/>
      <c r="AQ25" s="307"/>
    </row>
    <row r="26" spans="2:43" ht="27.75" customHeight="1" x14ac:dyDescent="0.25">
      <c r="B26" s="255" t="s">
        <v>15</v>
      </c>
      <c r="C26" s="134"/>
      <c r="D26" s="254" t="s">
        <v>15</v>
      </c>
      <c r="E26" s="134"/>
      <c r="F26" s="232" t="str">
        <f t="shared" si="0"/>
        <v>-</v>
      </c>
      <c r="G26" s="232" t="str">
        <f t="shared" si="3"/>
        <v>-</v>
      </c>
      <c r="H26" s="66"/>
      <c r="I26" s="66"/>
      <c r="J26" s="133"/>
      <c r="K26" s="66"/>
      <c r="L26" s="133"/>
      <c r="M26" s="66"/>
      <c r="N26" s="133"/>
      <c r="O26" s="66"/>
      <c r="P26" s="133"/>
      <c r="Q26" s="66"/>
      <c r="R26" s="133"/>
      <c r="S26" s="66"/>
      <c r="T26" s="133"/>
      <c r="U26" s="66"/>
      <c r="V26" s="133"/>
      <c r="W26" s="66"/>
      <c r="X26" s="133"/>
      <c r="Y26" s="66"/>
      <c r="Z26" s="133"/>
      <c r="AA26" s="66"/>
      <c r="AB26" s="133"/>
      <c r="AC26" s="66"/>
      <c r="AD26" s="133"/>
      <c r="AE26" s="66"/>
      <c r="AF26" s="133"/>
      <c r="AG26" s="66"/>
      <c r="AH26" s="5">
        <f t="shared" si="1"/>
        <v>0</v>
      </c>
      <c r="AI26" s="5" t="e">
        <f t="shared" si="2"/>
        <v>#DIV/0!</v>
      </c>
      <c r="AJ26" s="5">
        <f t="shared" si="4"/>
        <v>0</v>
      </c>
      <c r="AK26" s="307" t="b">
        <f t="shared" si="5"/>
        <v>0</v>
      </c>
      <c r="AL26" s="307" t="str">
        <f t="shared" si="6"/>
        <v>-</v>
      </c>
      <c r="AM26" s="307"/>
      <c r="AN26" s="307"/>
      <c r="AO26" s="307"/>
      <c r="AP26" s="307"/>
      <c r="AQ26" s="307"/>
    </row>
    <row r="27" spans="2:43" ht="27.75" customHeight="1" x14ac:dyDescent="0.25">
      <c r="B27" s="255" t="s">
        <v>15</v>
      </c>
      <c r="C27" s="134"/>
      <c r="D27" s="254" t="s">
        <v>15</v>
      </c>
      <c r="E27" s="134"/>
      <c r="F27" s="232" t="str">
        <f t="shared" si="0"/>
        <v>-</v>
      </c>
      <c r="G27" s="232" t="str">
        <f t="shared" si="3"/>
        <v>-</v>
      </c>
      <c r="H27" s="66"/>
      <c r="I27" s="66"/>
      <c r="J27" s="133"/>
      <c r="K27" s="66"/>
      <c r="L27" s="133"/>
      <c r="M27" s="66"/>
      <c r="N27" s="133"/>
      <c r="O27" s="66"/>
      <c r="P27" s="133"/>
      <c r="Q27" s="66"/>
      <c r="R27" s="133"/>
      <c r="S27" s="66"/>
      <c r="T27" s="133"/>
      <c r="U27" s="66"/>
      <c r="V27" s="133"/>
      <c r="W27" s="66"/>
      <c r="X27" s="133"/>
      <c r="Y27" s="66"/>
      <c r="Z27" s="133"/>
      <c r="AA27" s="66"/>
      <c r="AB27" s="133"/>
      <c r="AC27" s="66"/>
      <c r="AD27" s="133"/>
      <c r="AE27" s="66"/>
      <c r="AF27" s="133"/>
      <c r="AG27" s="66"/>
      <c r="AH27" s="5">
        <f t="shared" si="1"/>
        <v>0</v>
      </c>
      <c r="AI27" s="5" t="e">
        <f t="shared" si="2"/>
        <v>#DIV/0!</v>
      </c>
      <c r="AJ27" s="5">
        <f t="shared" si="4"/>
        <v>0</v>
      </c>
      <c r="AK27" s="307" t="b">
        <f t="shared" si="5"/>
        <v>0</v>
      </c>
      <c r="AL27" s="307" t="str">
        <f t="shared" si="6"/>
        <v>-</v>
      </c>
      <c r="AM27" s="307"/>
      <c r="AN27" s="307"/>
      <c r="AO27" s="307"/>
      <c r="AP27" s="307"/>
      <c r="AQ27" s="307"/>
    </row>
    <row r="28" spans="2:43" ht="27.75" customHeight="1" x14ac:dyDescent="0.25">
      <c r="B28" s="255" t="s">
        <v>15</v>
      </c>
      <c r="C28" s="134"/>
      <c r="D28" s="254" t="s">
        <v>15</v>
      </c>
      <c r="E28" s="134"/>
      <c r="F28" s="232" t="str">
        <f t="shared" si="0"/>
        <v>-</v>
      </c>
      <c r="G28" s="232" t="str">
        <f t="shared" si="3"/>
        <v>-</v>
      </c>
      <c r="H28" s="66"/>
      <c r="I28" s="66"/>
      <c r="J28" s="133"/>
      <c r="K28" s="66"/>
      <c r="L28" s="133"/>
      <c r="M28" s="66"/>
      <c r="N28" s="133"/>
      <c r="O28" s="66"/>
      <c r="P28" s="133"/>
      <c r="Q28" s="66"/>
      <c r="R28" s="133"/>
      <c r="S28" s="66"/>
      <c r="T28" s="133"/>
      <c r="U28" s="66"/>
      <c r="V28" s="133"/>
      <c r="W28" s="66"/>
      <c r="X28" s="133"/>
      <c r="Y28" s="66"/>
      <c r="Z28" s="133"/>
      <c r="AA28" s="66"/>
      <c r="AB28" s="133"/>
      <c r="AC28" s="66"/>
      <c r="AD28" s="133"/>
      <c r="AE28" s="66"/>
      <c r="AF28" s="133"/>
      <c r="AG28" s="66"/>
      <c r="AH28" s="5">
        <f t="shared" si="1"/>
        <v>0</v>
      </c>
      <c r="AI28" s="5" t="e">
        <f t="shared" si="2"/>
        <v>#DIV/0!</v>
      </c>
      <c r="AJ28" s="5">
        <f t="shared" si="4"/>
        <v>0</v>
      </c>
      <c r="AK28" s="307" t="b">
        <f t="shared" si="5"/>
        <v>0</v>
      </c>
      <c r="AL28" s="307"/>
      <c r="AM28" s="307"/>
      <c r="AN28" s="307"/>
      <c r="AO28" s="307"/>
      <c r="AP28" s="307"/>
      <c r="AQ28" s="307"/>
    </row>
    <row r="29" spans="2:43" ht="27.75" customHeight="1" x14ac:dyDescent="0.25">
      <c r="B29" s="255" t="s">
        <v>15</v>
      </c>
      <c r="C29" s="134"/>
      <c r="D29" s="254" t="s">
        <v>15</v>
      </c>
      <c r="E29" s="134"/>
      <c r="F29" s="232" t="str">
        <f t="shared" si="0"/>
        <v>-</v>
      </c>
      <c r="G29" s="232" t="str">
        <f t="shared" si="3"/>
        <v>-</v>
      </c>
      <c r="H29" s="66"/>
      <c r="I29" s="66"/>
      <c r="J29" s="133"/>
      <c r="K29" s="66"/>
      <c r="L29" s="133"/>
      <c r="M29" s="66"/>
      <c r="N29" s="133"/>
      <c r="O29" s="66"/>
      <c r="P29" s="133"/>
      <c r="Q29" s="66"/>
      <c r="R29" s="133"/>
      <c r="S29" s="66"/>
      <c r="T29" s="133"/>
      <c r="U29" s="66"/>
      <c r="V29" s="133"/>
      <c r="W29" s="66"/>
      <c r="X29" s="133"/>
      <c r="Y29" s="66"/>
      <c r="Z29" s="133"/>
      <c r="AA29" s="66"/>
      <c r="AB29" s="133"/>
      <c r="AC29" s="66"/>
      <c r="AD29" s="133"/>
      <c r="AE29" s="66"/>
      <c r="AF29" s="133"/>
      <c r="AG29" s="66"/>
      <c r="AH29" s="5">
        <f t="shared" si="1"/>
        <v>0</v>
      </c>
      <c r="AI29" s="5" t="e">
        <f t="shared" si="2"/>
        <v>#DIV/0!</v>
      </c>
      <c r="AJ29" s="5">
        <f t="shared" si="4"/>
        <v>0</v>
      </c>
      <c r="AK29" s="307" t="b">
        <f t="shared" si="5"/>
        <v>0</v>
      </c>
      <c r="AL29" s="307"/>
      <c r="AM29" s="307"/>
      <c r="AN29" s="307"/>
      <c r="AO29" s="307"/>
      <c r="AP29" s="307"/>
      <c r="AQ29" s="307"/>
    </row>
    <row r="30" spans="2:43" ht="27.75" customHeight="1" x14ac:dyDescent="0.25">
      <c r="B30" s="255" t="s">
        <v>15</v>
      </c>
      <c r="C30" s="134"/>
      <c r="D30" s="254" t="s">
        <v>15</v>
      </c>
      <c r="E30" s="134"/>
      <c r="F30" s="232" t="str">
        <f t="shared" si="0"/>
        <v>-</v>
      </c>
      <c r="G30" s="232" t="str">
        <f t="shared" si="3"/>
        <v>-</v>
      </c>
      <c r="H30" s="66"/>
      <c r="I30" s="66"/>
      <c r="J30" s="133"/>
      <c r="K30" s="66"/>
      <c r="L30" s="133"/>
      <c r="M30" s="66"/>
      <c r="N30" s="133"/>
      <c r="O30" s="66"/>
      <c r="P30" s="133"/>
      <c r="Q30" s="66"/>
      <c r="R30" s="133"/>
      <c r="S30" s="66"/>
      <c r="T30" s="133"/>
      <c r="U30" s="66"/>
      <c r="V30" s="133"/>
      <c r="W30" s="66"/>
      <c r="X30" s="133"/>
      <c r="Y30" s="66"/>
      <c r="Z30" s="133"/>
      <c r="AA30" s="66"/>
      <c r="AB30" s="133"/>
      <c r="AC30" s="66"/>
      <c r="AD30" s="133"/>
      <c r="AE30" s="66"/>
      <c r="AF30" s="133"/>
      <c r="AG30" s="66"/>
      <c r="AH30" s="5">
        <f t="shared" si="1"/>
        <v>0</v>
      </c>
      <c r="AI30" s="5" t="e">
        <f t="shared" si="2"/>
        <v>#DIV/0!</v>
      </c>
      <c r="AJ30" s="5">
        <f t="shared" si="4"/>
        <v>0</v>
      </c>
      <c r="AK30" s="307" t="b">
        <f t="shared" si="5"/>
        <v>0</v>
      </c>
      <c r="AL30" s="307"/>
      <c r="AM30" s="307"/>
      <c r="AN30" s="307"/>
      <c r="AO30" s="307"/>
      <c r="AP30" s="307"/>
      <c r="AQ30" s="307"/>
    </row>
    <row r="31" spans="2:43" ht="27.75" customHeight="1" x14ac:dyDescent="0.25">
      <c r="B31" s="255" t="s">
        <v>15</v>
      </c>
      <c r="C31" s="134"/>
      <c r="D31" s="254" t="s">
        <v>15</v>
      </c>
      <c r="E31" s="134"/>
      <c r="F31" s="232" t="str">
        <f t="shared" si="0"/>
        <v>-</v>
      </c>
      <c r="G31" s="232" t="str">
        <f t="shared" si="3"/>
        <v>-</v>
      </c>
      <c r="H31" s="66"/>
      <c r="I31" s="66"/>
      <c r="J31" s="133"/>
      <c r="K31" s="66"/>
      <c r="L31" s="133"/>
      <c r="M31" s="66"/>
      <c r="N31" s="133"/>
      <c r="O31" s="66"/>
      <c r="P31" s="133"/>
      <c r="Q31" s="66"/>
      <c r="R31" s="133"/>
      <c r="S31" s="66"/>
      <c r="T31" s="133"/>
      <c r="U31" s="66"/>
      <c r="V31" s="133"/>
      <c r="W31" s="66"/>
      <c r="X31" s="133"/>
      <c r="Y31" s="66"/>
      <c r="Z31" s="133"/>
      <c r="AA31" s="66"/>
      <c r="AB31" s="133"/>
      <c r="AC31" s="66"/>
      <c r="AD31" s="133"/>
      <c r="AE31" s="66"/>
      <c r="AF31" s="133"/>
      <c r="AG31" s="66"/>
      <c r="AH31" s="5">
        <f t="shared" si="1"/>
        <v>0</v>
      </c>
      <c r="AI31" s="5" t="e">
        <f t="shared" si="2"/>
        <v>#DIV/0!</v>
      </c>
      <c r="AJ31" s="5">
        <f t="shared" si="4"/>
        <v>0</v>
      </c>
      <c r="AK31" s="307" t="b">
        <f t="shared" si="5"/>
        <v>0</v>
      </c>
      <c r="AM31" s="307"/>
    </row>
    <row r="32" spans="2:43" ht="27.75" customHeight="1" x14ac:dyDescent="0.25">
      <c r="B32" s="255" t="s">
        <v>15</v>
      </c>
      <c r="C32" s="134"/>
      <c r="D32" s="254" t="s">
        <v>15</v>
      </c>
      <c r="E32" s="134"/>
      <c r="F32" s="232" t="str">
        <f t="shared" si="0"/>
        <v>-</v>
      </c>
      <c r="G32" s="232" t="str">
        <f t="shared" si="3"/>
        <v>-</v>
      </c>
      <c r="H32" s="66"/>
      <c r="I32" s="66"/>
      <c r="J32" s="133"/>
      <c r="K32" s="66"/>
      <c r="L32" s="133"/>
      <c r="M32" s="66"/>
      <c r="N32" s="133"/>
      <c r="O32" s="66"/>
      <c r="P32" s="133"/>
      <c r="Q32" s="66"/>
      <c r="R32" s="133"/>
      <c r="S32" s="66"/>
      <c r="T32" s="133"/>
      <c r="U32" s="66"/>
      <c r="V32" s="133"/>
      <c r="W32" s="66"/>
      <c r="X32" s="133"/>
      <c r="Y32" s="66"/>
      <c r="Z32" s="133"/>
      <c r="AA32" s="66"/>
      <c r="AB32" s="133"/>
      <c r="AC32" s="66"/>
      <c r="AD32" s="133"/>
      <c r="AE32" s="66"/>
      <c r="AF32" s="133"/>
      <c r="AG32" s="66"/>
      <c r="AH32" s="5">
        <f t="shared" si="1"/>
        <v>0</v>
      </c>
      <c r="AI32" s="5" t="e">
        <f t="shared" si="2"/>
        <v>#DIV/0!</v>
      </c>
      <c r="AJ32" s="5">
        <f t="shared" si="4"/>
        <v>0</v>
      </c>
      <c r="AK32" s="307" t="b">
        <f t="shared" si="5"/>
        <v>0</v>
      </c>
      <c r="AM32" s="307"/>
    </row>
    <row r="33" spans="2:39" ht="27.75" customHeight="1" x14ac:dyDescent="0.25">
      <c r="B33" s="255" t="s">
        <v>15</v>
      </c>
      <c r="C33" s="134"/>
      <c r="D33" s="254" t="s">
        <v>15</v>
      </c>
      <c r="E33" s="134"/>
      <c r="F33" s="232" t="str">
        <f t="shared" si="0"/>
        <v>-</v>
      </c>
      <c r="G33" s="232" t="str">
        <f t="shared" si="3"/>
        <v>-</v>
      </c>
      <c r="H33" s="66"/>
      <c r="I33" s="66"/>
      <c r="J33" s="133"/>
      <c r="K33" s="66"/>
      <c r="L33" s="133"/>
      <c r="M33" s="66"/>
      <c r="N33" s="133"/>
      <c r="O33" s="66"/>
      <c r="P33" s="133"/>
      <c r="Q33" s="66"/>
      <c r="R33" s="133"/>
      <c r="S33" s="66"/>
      <c r="T33" s="133"/>
      <c r="U33" s="66"/>
      <c r="V33" s="133"/>
      <c r="W33" s="66"/>
      <c r="X33" s="133"/>
      <c r="Y33" s="66"/>
      <c r="Z33" s="133"/>
      <c r="AA33" s="66"/>
      <c r="AB33" s="133"/>
      <c r="AC33" s="66"/>
      <c r="AD33" s="133"/>
      <c r="AE33" s="66"/>
      <c r="AF33" s="133"/>
      <c r="AG33" s="66"/>
      <c r="AH33" s="5">
        <f t="shared" si="1"/>
        <v>0</v>
      </c>
      <c r="AI33" s="5" t="e">
        <f t="shared" si="2"/>
        <v>#DIV/0!</v>
      </c>
      <c r="AJ33" s="5">
        <f t="shared" si="4"/>
        <v>0</v>
      </c>
      <c r="AK33" s="307" t="b">
        <f t="shared" si="5"/>
        <v>0</v>
      </c>
      <c r="AM33" s="307"/>
    </row>
    <row r="34" spans="2:39" ht="27.75" customHeight="1" x14ac:dyDescent="0.25">
      <c r="B34" s="255" t="s">
        <v>15</v>
      </c>
      <c r="C34" s="134"/>
      <c r="D34" s="254" t="s">
        <v>15</v>
      </c>
      <c r="E34" s="134"/>
      <c r="F34" s="232" t="str">
        <f t="shared" si="0"/>
        <v>-</v>
      </c>
      <c r="G34" s="232" t="str">
        <f t="shared" si="3"/>
        <v>-</v>
      </c>
      <c r="H34" s="66"/>
      <c r="I34" s="66"/>
      <c r="J34" s="133"/>
      <c r="K34" s="66"/>
      <c r="L34" s="133"/>
      <c r="M34" s="66"/>
      <c r="N34" s="133"/>
      <c r="O34" s="66"/>
      <c r="P34" s="133"/>
      <c r="Q34" s="66"/>
      <c r="R34" s="133"/>
      <c r="S34" s="66"/>
      <c r="T34" s="133"/>
      <c r="U34" s="66"/>
      <c r="V34" s="133"/>
      <c r="W34" s="66"/>
      <c r="X34" s="133"/>
      <c r="Y34" s="66"/>
      <c r="Z34" s="133"/>
      <c r="AA34" s="66"/>
      <c r="AB34" s="133"/>
      <c r="AC34" s="66"/>
      <c r="AD34" s="133"/>
      <c r="AE34" s="66"/>
      <c r="AF34" s="133"/>
      <c r="AG34" s="66"/>
      <c r="AH34" s="5">
        <f t="shared" si="1"/>
        <v>0</v>
      </c>
      <c r="AI34" s="5" t="e">
        <f t="shared" si="2"/>
        <v>#DIV/0!</v>
      </c>
      <c r="AJ34" s="5">
        <f t="shared" si="4"/>
        <v>0</v>
      </c>
      <c r="AK34" s="307" t="b">
        <f t="shared" si="5"/>
        <v>0</v>
      </c>
      <c r="AM34" s="307"/>
    </row>
    <row r="35" spans="2:39" ht="27.75" customHeight="1" x14ac:dyDescent="0.25">
      <c r="B35" s="255" t="s">
        <v>15</v>
      </c>
      <c r="C35" s="134"/>
      <c r="D35" s="254" t="s">
        <v>15</v>
      </c>
      <c r="E35" s="134"/>
      <c r="F35" s="232" t="str">
        <f t="shared" si="0"/>
        <v>-</v>
      </c>
      <c r="G35" s="232" t="str">
        <f t="shared" si="3"/>
        <v>-</v>
      </c>
      <c r="H35" s="66"/>
      <c r="I35" s="66"/>
      <c r="J35" s="133"/>
      <c r="K35" s="66"/>
      <c r="L35" s="133"/>
      <c r="M35" s="66"/>
      <c r="N35" s="133"/>
      <c r="O35" s="66"/>
      <c r="P35" s="133"/>
      <c r="Q35" s="66"/>
      <c r="R35" s="133"/>
      <c r="S35" s="66"/>
      <c r="T35" s="133"/>
      <c r="U35" s="66"/>
      <c r="V35" s="133"/>
      <c r="W35" s="66"/>
      <c r="X35" s="133"/>
      <c r="Y35" s="66"/>
      <c r="Z35" s="133"/>
      <c r="AA35" s="66"/>
      <c r="AB35" s="133"/>
      <c r="AC35" s="66"/>
      <c r="AD35" s="133"/>
      <c r="AE35" s="66"/>
      <c r="AF35" s="133"/>
      <c r="AG35" s="66"/>
      <c r="AH35" s="5">
        <f t="shared" si="1"/>
        <v>0</v>
      </c>
      <c r="AI35" s="5" t="e">
        <f t="shared" si="2"/>
        <v>#DIV/0!</v>
      </c>
      <c r="AJ35" s="5">
        <f t="shared" si="4"/>
        <v>0</v>
      </c>
      <c r="AK35" s="307" t="b">
        <f t="shared" si="5"/>
        <v>0</v>
      </c>
      <c r="AM35" s="307"/>
    </row>
    <row r="36" spans="2:39" ht="27.75" customHeight="1" x14ac:dyDescent="0.25">
      <c r="B36" s="255" t="s">
        <v>15</v>
      </c>
      <c r="C36" s="134"/>
      <c r="D36" s="254" t="s">
        <v>15</v>
      </c>
      <c r="E36" s="134"/>
      <c r="F36" s="232" t="str">
        <f t="shared" si="0"/>
        <v>-</v>
      </c>
      <c r="G36" s="232" t="str">
        <f t="shared" si="3"/>
        <v>-</v>
      </c>
      <c r="H36" s="66"/>
      <c r="I36" s="66"/>
      <c r="J36" s="133"/>
      <c r="K36" s="66"/>
      <c r="L36" s="133"/>
      <c r="M36" s="66"/>
      <c r="N36" s="133"/>
      <c r="O36" s="66"/>
      <c r="P36" s="133"/>
      <c r="Q36" s="66"/>
      <c r="R36" s="133"/>
      <c r="S36" s="66"/>
      <c r="T36" s="133"/>
      <c r="U36" s="66"/>
      <c r="V36" s="133"/>
      <c r="W36" s="66"/>
      <c r="X36" s="133"/>
      <c r="Y36" s="66"/>
      <c r="Z36" s="133"/>
      <c r="AA36" s="66"/>
      <c r="AB36" s="133"/>
      <c r="AC36" s="66"/>
      <c r="AD36" s="133"/>
      <c r="AE36" s="66"/>
      <c r="AF36" s="133"/>
      <c r="AG36" s="66"/>
      <c r="AH36" s="5">
        <f t="shared" si="1"/>
        <v>0</v>
      </c>
      <c r="AI36" s="5" t="e">
        <f t="shared" si="2"/>
        <v>#DIV/0!</v>
      </c>
      <c r="AJ36" s="5">
        <f t="shared" si="4"/>
        <v>0</v>
      </c>
      <c r="AK36" s="307" t="b">
        <f t="shared" si="5"/>
        <v>0</v>
      </c>
    </row>
    <row r="37" spans="2:39" ht="27.75" customHeight="1" x14ac:dyDescent="0.25">
      <c r="B37" s="255" t="s">
        <v>15</v>
      </c>
      <c r="C37" s="134"/>
      <c r="D37" s="254" t="s">
        <v>15</v>
      </c>
      <c r="E37" s="134"/>
      <c r="F37" s="232" t="str">
        <f t="shared" si="0"/>
        <v>-</v>
      </c>
      <c r="G37" s="232" t="str">
        <f t="shared" si="3"/>
        <v>-</v>
      </c>
      <c r="H37" s="66"/>
      <c r="I37" s="66"/>
      <c r="J37" s="133"/>
      <c r="K37" s="66"/>
      <c r="L37" s="133"/>
      <c r="M37" s="66"/>
      <c r="N37" s="133"/>
      <c r="O37" s="66"/>
      <c r="P37" s="133"/>
      <c r="Q37" s="66"/>
      <c r="R37" s="133"/>
      <c r="S37" s="66"/>
      <c r="T37" s="133"/>
      <c r="U37" s="66"/>
      <c r="V37" s="133"/>
      <c r="W37" s="66"/>
      <c r="X37" s="133"/>
      <c r="Y37" s="66"/>
      <c r="Z37" s="133"/>
      <c r="AA37" s="66"/>
      <c r="AB37" s="133"/>
      <c r="AC37" s="66"/>
      <c r="AD37" s="133"/>
      <c r="AE37" s="66"/>
      <c r="AF37" s="133"/>
      <c r="AG37" s="66"/>
      <c r="AH37" s="5">
        <f t="shared" si="1"/>
        <v>0</v>
      </c>
      <c r="AI37" s="5" t="e">
        <f t="shared" si="2"/>
        <v>#DIV/0!</v>
      </c>
      <c r="AJ37" s="5">
        <f t="shared" si="4"/>
        <v>0</v>
      </c>
      <c r="AK37" s="307" t="b">
        <f t="shared" si="5"/>
        <v>0</v>
      </c>
    </row>
    <row r="38" spans="2:39" ht="27.75" customHeight="1" x14ac:dyDescent="0.25">
      <c r="B38" s="255" t="s">
        <v>15</v>
      </c>
      <c r="C38" s="134"/>
      <c r="D38" s="254" t="s">
        <v>15</v>
      </c>
      <c r="E38" s="134"/>
      <c r="F38" s="232" t="str">
        <f t="shared" si="0"/>
        <v>-</v>
      </c>
      <c r="G38" s="232" t="str">
        <f t="shared" si="3"/>
        <v>-</v>
      </c>
      <c r="H38" s="66"/>
      <c r="I38" s="66"/>
      <c r="J38" s="133"/>
      <c r="K38" s="66"/>
      <c r="L38" s="133"/>
      <c r="M38" s="66"/>
      <c r="N38" s="133"/>
      <c r="O38" s="66"/>
      <c r="P38" s="133"/>
      <c r="Q38" s="66"/>
      <c r="R38" s="133"/>
      <c r="S38" s="66"/>
      <c r="T38" s="133"/>
      <c r="U38" s="66"/>
      <c r="V38" s="133"/>
      <c r="W38" s="66"/>
      <c r="X38" s="133"/>
      <c r="Y38" s="66"/>
      <c r="Z38" s="133"/>
      <c r="AA38" s="66"/>
      <c r="AB38" s="133"/>
      <c r="AC38" s="66"/>
      <c r="AD38" s="133"/>
      <c r="AE38" s="66"/>
      <c r="AF38" s="133"/>
      <c r="AG38" s="66"/>
      <c r="AH38" s="5">
        <f t="shared" si="1"/>
        <v>0</v>
      </c>
      <c r="AI38" s="5" t="e">
        <f t="shared" si="2"/>
        <v>#DIV/0!</v>
      </c>
      <c r="AJ38" s="5">
        <f t="shared" si="4"/>
        <v>0</v>
      </c>
      <c r="AK38" s="307" t="b">
        <f t="shared" si="5"/>
        <v>0</v>
      </c>
    </row>
    <row r="39" spans="2:39" ht="27.75" customHeight="1" x14ac:dyDescent="0.25">
      <c r="B39" s="255" t="s">
        <v>15</v>
      </c>
      <c r="C39" s="134"/>
      <c r="D39" s="254" t="s">
        <v>15</v>
      </c>
      <c r="E39" s="134"/>
      <c r="F39" s="232" t="str">
        <f t="shared" si="0"/>
        <v>-</v>
      </c>
      <c r="G39" s="232" t="str">
        <f t="shared" si="3"/>
        <v>-</v>
      </c>
      <c r="H39" s="66"/>
      <c r="I39" s="66"/>
      <c r="J39" s="133"/>
      <c r="K39" s="66"/>
      <c r="L39" s="133"/>
      <c r="M39" s="66"/>
      <c r="N39" s="133"/>
      <c r="O39" s="66"/>
      <c r="P39" s="133"/>
      <c r="Q39" s="66"/>
      <c r="R39" s="133"/>
      <c r="S39" s="66"/>
      <c r="T39" s="133"/>
      <c r="U39" s="66"/>
      <c r="V39" s="133"/>
      <c r="W39" s="66"/>
      <c r="X39" s="133"/>
      <c r="Y39" s="66"/>
      <c r="Z39" s="133"/>
      <c r="AA39" s="66"/>
      <c r="AB39" s="133"/>
      <c r="AC39" s="66"/>
      <c r="AD39" s="133"/>
      <c r="AE39" s="66"/>
      <c r="AF39" s="133"/>
      <c r="AG39" s="66"/>
      <c r="AH39" s="5">
        <f t="shared" si="1"/>
        <v>0</v>
      </c>
      <c r="AI39" s="5" t="e">
        <f t="shared" si="2"/>
        <v>#DIV/0!</v>
      </c>
      <c r="AJ39" s="5">
        <f t="shared" si="4"/>
        <v>0</v>
      </c>
      <c r="AK39" s="307" t="b">
        <f t="shared" si="5"/>
        <v>0</v>
      </c>
    </row>
    <row r="40" spans="2:39" ht="27.75" customHeight="1" x14ac:dyDescent="0.25">
      <c r="B40" s="255" t="s">
        <v>15</v>
      </c>
      <c r="C40" s="134"/>
      <c r="D40" s="254" t="s">
        <v>15</v>
      </c>
      <c r="E40" s="134"/>
      <c r="F40" s="232" t="str">
        <f t="shared" si="0"/>
        <v>-</v>
      </c>
      <c r="G40" s="232" t="str">
        <f t="shared" si="3"/>
        <v>-</v>
      </c>
      <c r="H40" s="66"/>
      <c r="I40" s="66"/>
      <c r="J40" s="133"/>
      <c r="K40" s="66"/>
      <c r="L40" s="133"/>
      <c r="M40" s="66"/>
      <c r="N40" s="133"/>
      <c r="O40" s="66"/>
      <c r="P40" s="133"/>
      <c r="Q40" s="66"/>
      <c r="R40" s="133"/>
      <c r="S40" s="66"/>
      <c r="T40" s="133"/>
      <c r="U40" s="66"/>
      <c r="V40" s="133"/>
      <c r="W40" s="66"/>
      <c r="X40" s="133"/>
      <c r="Y40" s="66"/>
      <c r="Z40" s="133"/>
      <c r="AA40" s="66"/>
      <c r="AB40" s="133"/>
      <c r="AC40" s="66"/>
      <c r="AD40" s="133"/>
      <c r="AE40" s="66"/>
      <c r="AF40" s="133"/>
      <c r="AG40" s="66"/>
      <c r="AH40" s="5">
        <f t="shared" si="1"/>
        <v>0</v>
      </c>
      <c r="AI40" s="5" t="e">
        <f t="shared" si="2"/>
        <v>#DIV/0!</v>
      </c>
      <c r="AJ40" s="5">
        <f t="shared" si="4"/>
        <v>0</v>
      </c>
      <c r="AK40" s="307" t="b">
        <f t="shared" si="5"/>
        <v>0</v>
      </c>
    </row>
    <row r="41" spans="2:39" ht="27.75" customHeight="1" x14ac:dyDescent="0.25">
      <c r="B41" s="255" t="s">
        <v>15</v>
      </c>
      <c r="C41" s="134"/>
      <c r="D41" s="254" t="s">
        <v>15</v>
      </c>
      <c r="E41" s="134"/>
      <c r="F41" s="232" t="str">
        <f t="shared" si="0"/>
        <v>-</v>
      </c>
      <c r="G41" s="232" t="str">
        <f t="shared" si="3"/>
        <v>-</v>
      </c>
      <c r="H41" s="66"/>
      <c r="I41" s="66"/>
      <c r="J41" s="133"/>
      <c r="K41" s="66"/>
      <c r="L41" s="133"/>
      <c r="M41" s="66"/>
      <c r="N41" s="133"/>
      <c r="O41" s="66"/>
      <c r="P41" s="133"/>
      <c r="Q41" s="66"/>
      <c r="R41" s="133"/>
      <c r="S41" s="66"/>
      <c r="T41" s="133"/>
      <c r="U41" s="66"/>
      <c r="V41" s="133"/>
      <c r="W41" s="66"/>
      <c r="X41" s="133"/>
      <c r="Y41" s="66"/>
      <c r="Z41" s="133"/>
      <c r="AA41" s="66"/>
      <c r="AB41" s="133"/>
      <c r="AC41" s="66"/>
      <c r="AD41" s="133"/>
      <c r="AE41" s="66"/>
      <c r="AF41" s="133"/>
      <c r="AG41" s="66"/>
      <c r="AH41" s="5">
        <f t="shared" si="1"/>
        <v>0</v>
      </c>
      <c r="AI41" s="5" t="e">
        <f t="shared" si="2"/>
        <v>#DIV/0!</v>
      </c>
      <c r="AJ41" s="5">
        <f t="shared" si="4"/>
        <v>0</v>
      </c>
      <c r="AK41" s="307" t="b">
        <f t="shared" si="5"/>
        <v>0</v>
      </c>
    </row>
    <row r="42" spans="2:39" ht="27.75" customHeight="1" x14ac:dyDescent="0.25">
      <c r="B42" s="255" t="s">
        <v>15</v>
      </c>
      <c r="C42" s="134"/>
      <c r="D42" s="254" t="s">
        <v>15</v>
      </c>
      <c r="E42" s="134"/>
      <c r="F42" s="232" t="str">
        <f t="shared" si="0"/>
        <v>-</v>
      </c>
      <c r="G42" s="232" t="str">
        <f t="shared" si="3"/>
        <v>-</v>
      </c>
      <c r="H42" s="66"/>
      <c r="I42" s="66"/>
      <c r="J42" s="133"/>
      <c r="K42" s="66"/>
      <c r="L42" s="133"/>
      <c r="M42" s="66"/>
      <c r="N42" s="133"/>
      <c r="O42" s="66"/>
      <c r="P42" s="133"/>
      <c r="Q42" s="66"/>
      <c r="R42" s="133"/>
      <c r="S42" s="66"/>
      <c r="T42" s="133"/>
      <c r="U42" s="66"/>
      <c r="V42" s="133"/>
      <c r="W42" s="66"/>
      <c r="X42" s="133"/>
      <c r="Y42" s="66"/>
      <c r="Z42" s="133"/>
      <c r="AA42" s="66"/>
      <c r="AB42" s="133"/>
      <c r="AC42" s="66"/>
      <c r="AD42" s="133"/>
      <c r="AE42" s="66"/>
      <c r="AF42" s="133"/>
      <c r="AG42" s="66"/>
      <c r="AH42" s="5">
        <f t="shared" si="1"/>
        <v>0</v>
      </c>
      <c r="AI42" s="5" t="e">
        <f t="shared" si="2"/>
        <v>#DIV/0!</v>
      </c>
      <c r="AJ42" s="5">
        <f t="shared" si="4"/>
        <v>0</v>
      </c>
      <c r="AK42" s="307" t="b">
        <f t="shared" si="5"/>
        <v>0</v>
      </c>
    </row>
    <row r="43" spans="2:39" ht="27.75" customHeight="1" x14ac:dyDescent="0.25">
      <c r="B43" s="255" t="s">
        <v>15</v>
      </c>
      <c r="C43" s="134"/>
      <c r="D43" s="254" t="s">
        <v>15</v>
      </c>
      <c r="E43" s="134"/>
      <c r="F43" s="232" t="str">
        <f t="shared" si="0"/>
        <v>-</v>
      </c>
      <c r="G43" s="232" t="str">
        <f t="shared" si="3"/>
        <v>-</v>
      </c>
      <c r="H43" s="66"/>
      <c r="I43" s="66"/>
      <c r="J43" s="133"/>
      <c r="K43" s="66"/>
      <c r="L43" s="133"/>
      <c r="M43" s="66"/>
      <c r="N43" s="133"/>
      <c r="O43" s="66"/>
      <c r="P43" s="133"/>
      <c r="Q43" s="66"/>
      <c r="R43" s="133"/>
      <c r="S43" s="66"/>
      <c r="T43" s="133"/>
      <c r="U43" s="66"/>
      <c r="V43" s="133"/>
      <c r="W43" s="66"/>
      <c r="X43" s="133"/>
      <c r="Y43" s="66"/>
      <c r="Z43" s="133"/>
      <c r="AA43" s="66"/>
      <c r="AB43" s="133"/>
      <c r="AC43" s="66"/>
      <c r="AD43" s="133"/>
      <c r="AE43" s="66"/>
      <c r="AF43" s="133"/>
      <c r="AG43" s="66"/>
      <c r="AH43" s="5">
        <f t="shared" si="1"/>
        <v>0</v>
      </c>
      <c r="AI43" s="5" t="e">
        <f t="shared" si="2"/>
        <v>#DIV/0!</v>
      </c>
      <c r="AJ43" s="5">
        <f t="shared" si="4"/>
        <v>0</v>
      </c>
      <c r="AK43" s="307" t="b">
        <f t="shared" si="5"/>
        <v>0</v>
      </c>
    </row>
    <row r="44" spans="2:39" ht="27.75" customHeight="1" x14ac:dyDescent="0.25">
      <c r="B44" s="255" t="s">
        <v>15</v>
      </c>
      <c r="C44" s="134"/>
      <c r="D44" s="254" t="s">
        <v>15</v>
      </c>
      <c r="E44" s="134"/>
      <c r="F44" s="232" t="str">
        <f t="shared" si="0"/>
        <v>-</v>
      </c>
      <c r="G44" s="232" t="str">
        <f t="shared" si="3"/>
        <v>-</v>
      </c>
      <c r="H44" s="66"/>
      <c r="I44" s="66"/>
      <c r="J44" s="133"/>
      <c r="K44" s="66"/>
      <c r="L44" s="133"/>
      <c r="M44" s="66"/>
      <c r="N44" s="133"/>
      <c r="O44" s="66"/>
      <c r="P44" s="133"/>
      <c r="Q44" s="66"/>
      <c r="R44" s="133"/>
      <c r="S44" s="66"/>
      <c r="T44" s="133"/>
      <c r="U44" s="66"/>
      <c r="V44" s="133"/>
      <c r="W44" s="66"/>
      <c r="X44" s="133"/>
      <c r="Y44" s="66"/>
      <c r="Z44" s="133"/>
      <c r="AA44" s="66"/>
      <c r="AB44" s="133"/>
      <c r="AC44" s="66"/>
      <c r="AD44" s="133"/>
      <c r="AE44" s="66"/>
      <c r="AF44" s="133"/>
      <c r="AG44" s="66"/>
      <c r="AH44" s="5">
        <f t="shared" si="1"/>
        <v>0</v>
      </c>
      <c r="AI44" s="5" t="e">
        <f t="shared" si="2"/>
        <v>#DIV/0!</v>
      </c>
      <c r="AJ44" s="5">
        <f t="shared" si="4"/>
        <v>0</v>
      </c>
      <c r="AK44" s="307" t="b">
        <f t="shared" si="5"/>
        <v>0</v>
      </c>
    </row>
    <row r="45" spans="2:39" ht="27.75" customHeight="1" x14ac:dyDescent="0.25">
      <c r="B45" s="255" t="s">
        <v>15</v>
      </c>
      <c r="C45" s="134"/>
      <c r="D45" s="254" t="s">
        <v>15</v>
      </c>
      <c r="E45" s="134"/>
      <c r="F45" s="232" t="str">
        <f t="shared" si="0"/>
        <v>-</v>
      </c>
      <c r="G45" s="232" t="str">
        <f t="shared" si="3"/>
        <v>-</v>
      </c>
      <c r="H45" s="66"/>
      <c r="I45" s="66"/>
      <c r="J45" s="133"/>
      <c r="K45" s="66"/>
      <c r="L45" s="133"/>
      <c r="M45" s="66"/>
      <c r="N45" s="133"/>
      <c r="O45" s="66"/>
      <c r="P45" s="133"/>
      <c r="Q45" s="66"/>
      <c r="R45" s="133"/>
      <c r="S45" s="66"/>
      <c r="T45" s="133"/>
      <c r="U45" s="66"/>
      <c r="V45" s="133"/>
      <c r="W45" s="66"/>
      <c r="X45" s="133"/>
      <c r="Y45" s="66"/>
      <c r="Z45" s="133"/>
      <c r="AA45" s="66"/>
      <c r="AB45" s="133"/>
      <c r="AC45" s="66"/>
      <c r="AD45" s="133"/>
      <c r="AE45" s="66"/>
      <c r="AF45" s="133"/>
      <c r="AG45" s="66"/>
      <c r="AH45" s="5">
        <f t="shared" si="1"/>
        <v>0</v>
      </c>
      <c r="AI45" s="5" t="e">
        <f t="shared" si="2"/>
        <v>#DIV/0!</v>
      </c>
      <c r="AJ45" s="5">
        <f t="shared" si="4"/>
        <v>0</v>
      </c>
      <c r="AK45" s="307" t="b">
        <f t="shared" si="5"/>
        <v>0</v>
      </c>
    </row>
    <row r="46" spans="2:39" ht="27.75" customHeight="1" x14ac:dyDescent="0.25">
      <c r="B46" s="255" t="s">
        <v>15</v>
      </c>
      <c r="C46" s="134"/>
      <c r="D46" s="254" t="s">
        <v>15</v>
      </c>
      <c r="E46" s="134"/>
      <c r="F46" s="232" t="str">
        <f t="shared" si="0"/>
        <v>-</v>
      </c>
      <c r="G46" s="232" t="str">
        <f t="shared" si="3"/>
        <v>-</v>
      </c>
      <c r="H46" s="66"/>
      <c r="I46" s="66"/>
      <c r="J46" s="133"/>
      <c r="K46" s="66"/>
      <c r="L46" s="133"/>
      <c r="M46" s="66"/>
      <c r="N46" s="133"/>
      <c r="O46" s="66"/>
      <c r="P46" s="133"/>
      <c r="Q46" s="66"/>
      <c r="R46" s="133"/>
      <c r="S46" s="66"/>
      <c r="T46" s="133"/>
      <c r="U46" s="66"/>
      <c r="V46" s="133"/>
      <c r="W46" s="66"/>
      <c r="X46" s="133"/>
      <c r="Y46" s="66"/>
      <c r="Z46" s="133"/>
      <c r="AA46" s="66"/>
      <c r="AB46" s="133"/>
      <c r="AC46" s="66"/>
      <c r="AD46" s="133"/>
      <c r="AE46" s="66"/>
      <c r="AF46" s="133"/>
      <c r="AG46" s="66"/>
      <c r="AH46" s="5">
        <f t="shared" si="1"/>
        <v>0</v>
      </c>
      <c r="AI46" s="5" t="e">
        <f t="shared" si="2"/>
        <v>#DIV/0!</v>
      </c>
      <c r="AJ46" s="5">
        <f t="shared" si="4"/>
        <v>0</v>
      </c>
      <c r="AK46" s="307" t="b">
        <f t="shared" si="5"/>
        <v>0</v>
      </c>
    </row>
    <row r="47" spans="2:39" ht="27.75" customHeight="1" x14ac:dyDescent="0.25">
      <c r="B47" s="255" t="s">
        <v>15</v>
      </c>
      <c r="C47" s="134"/>
      <c r="D47" s="254" t="s">
        <v>15</v>
      </c>
      <c r="E47" s="134"/>
      <c r="F47" s="232" t="str">
        <f t="shared" si="0"/>
        <v>-</v>
      </c>
      <c r="G47" s="232" t="str">
        <f t="shared" si="3"/>
        <v>-</v>
      </c>
      <c r="H47" s="66"/>
      <c r="I47" s="66"/>
      <c r="J47" s="133"/>
      <c r="K47" s="66"/>
      <c r="L47" s="133"/>
      <c r="M47" s="66"/>
      <c r="N47" s="133"/>
      <c r="O47" s="66"/>
      <c r="P47" s="133"/>
      <c r="Q47" s="66"/>
      <c r="R47" s="133"/>
      <c r="S47" s="66"/>
      <c r="T47" s="133"/>
      <c r="U47" s="66"/>
      <c r="V47" s="133"/>
      <c r="W47" s="66"/>
      <c r="X47" s="133"/>
      <c r="Y47" s="66"/>
      <c r="Z47" s="133"/>
      <c r="AA47" s="66"/>
      <c r="AB47" s="133"/>
      <c r="AC47" s="66"/>
      <c r="AD47" s="133"/>
      <c r="AE47" s="66"/>
      <c r="AF47" s="133"/>
      <c r="AG47" s="66"/>
      <c r="AH47" s="5">
        <f t="shared" si="1"/>
        <v>0</v>
      </c>
      <c r="AI47" s="5" t="e">
        <f t="shared" si="2"/>
        <v>#DIV/0!</v>
      </c>
      <c r="AJ47" s="5">
        <f t="shared" si="4"/>
        <v>0</v>
      </c>
      <c r="AK47" s="307" t="b">
        <f t="shared" si="5"/>
        <v>0</v>
      </c>
    </row>
    <row r="48" spans="2:39" ht="27.75" customHeight="1" x14ac:dyDescent="0.25">
      <c r="B48" s="255" t="s">
        <v>15</v>
      </c>
      <c r="C48" s="134"/>
      <c r="D48" s="254" t="s">
        <v>15</v>
      </c>
      <c r="E48" s="134"/>
      <c r="F48" s="232" t="str">
        <f t="shared" si="0"/>
        <v>-</v>
      </c>
      <c r="G48" s="232" t="str">
        <f t="shared" si="3"/>
        <v>-</v>
      </c>
      <c r="H48" s="66"/>
      <c r="I48" s="66"/>
      <c r="J48" s="133"/>
      <c r="K48" s="66"/>
      <c r="L48" s="133"/>
      <c r="M48" s="66"/>
      <c r="N48" s="133"/>
      <c r="O48" s="66"/>
      <c r="P48" s="133"/>
      <c r="Q48" s="66"/>
      <c r="R48" s="133"/>
      <c r="S48" s="66"/>
      <c r="T48" s="133"/>
      <c r="U48" s="66"/>
      <c r="V48" s="133"/>
      <c r="W48" s="66"/>
      <c r="X48" s="133"/>
      <c r="Y48" s="66"/>
      <c r="Z48" s="133"/>
      <c r="AA48" s="66"/>
      <c r="AB48" s="133"/>
      <c r="AC48" s="66"/>
      <c r="AD48" s="133"/>
      <c r="AE48" s="66"/>
      <c r="AF48" s="133"/>
      <c r="AG48" s="66"/>
      <c r="AH48" s="5">
        <f t="shared" si="1"/>
        <v>0</v>
      </c>
      <c r="AI48" s="5" t="e">
        <f t="shared" si="2"/>
        <v>#DIV/0!</v>
      </c>
      <c r="AJ48" s="5">
        <f t="shared" si="4"/>
        <v>0</v>
      </c>
      <c r="AK48" s="307" t="b">
        <f t="shared" si="5"/>
        <v>0</v>
      </c>
    </row>
    <row r="49" spans="1:37" ht="27.75" customHeight="1" x14ac:dyDescent="0.25">
      <c r="B49" s="255" t="s">
        <v>15</v>
      </c>
      <c r="C49" s="134"/>
      <c r="D49" s="254" t="s">
        <v>15</v>
      </c>
      <c r="E49" s="134"/>
      <c r="F49" s="232" t="str">
        <f t="shared" si="0"/>
        <v>-</v>
      </c>
      <c r="G49" s="232" t="str">
        <f t="shared" si="3"/>
        <v>-</v>
      </c>
      <c r="H49" s="66"/>
      <c r="I49" s="66"/>
      <c r="J49" s="133"/>
      <c r="K49" s="66"/>
      <c r="L49" s="133"/>
      <c r="M49" s="66"/>
      <c r="N49" s="133"/>
      <c r="O49" s="66"/>
      <c r="P49" s="133"/>
      <c r="Q49" s="66"/>
      <c r="R49" s="133"/>
      <c r="S49" s="66"/>
      <c r="T49" s="133"/>
      <c r="U49" s="66"/>
      <c r="V49" s="133"/>
      <c r="W49" s="66"/>
      <c r="X49" s="133"/>
      <c r="Y49" s="66"/>
      <c r="Z49" s="133"/>
      <c r="AA49" s="66"/>
      <c r="AB49" s="133"/>
      <c r="AC49" s="66"/>
      <c r="AD49" s="133"/>
      <c r="AE49" s="66"/>
      <c r="AF49" s="133"/>
      <c r="AG49" s="66"/>
      <c r="AH49" s="5">
        <f t="shared" si="1"/>
        <v>0</v>
      </c>
      <c r="AI49" s="5" t="e">
        <f t="shared" si="2"/>
        <v>#DIV/0!</v>
      </c>
      <c r="AJ49" s="5">
        <f t="shared" si="4"/>
        <v>0</v>
      </c>
      <c r="AK49" s="307" t="b">
        <f t="shared" si="5"/>
        <v>0</v>
      </c>
    </row>
    <row r="50" spans="1:37" ht="27.75" customHeight="1" x14ac:dyDescent="0.25">
      <c r="B50" s="255" t="s">
        <v>15</v>
      </c>
      <c r="C50" s="134"/>
      <c r="D50" s="254" t="s">
        <v>15</v>
      </c>
      <c r="E50" s="134"/>
      <c r="F50" s="232" t="str">
        <f t="shared" si="0"/>
        <v>-</v>
      </c>
      <c r="G50" s="232" t="str">
        <f t="shared" si="3"/>
        <v>-</v>
      </c>
      <c r="H50" s="66"/>
      <c r="I50" s="66"/>
      <c r="J50" s="133"/>
      <c r="K50" s="66"/>
      <c r="L50" s="133"/>
      <c r="M50" s="66"/>
      <c r="N50" s="133"/>
      <c r="O50" s="66"/>
      <c r="P50" s="133"/>
      <c r="Q50" s="66"/>
      <c r="R50" s="133"/>
      <c r="S50" s="66"/>
      <c r="T50" s="133"/>
      <c r="U50" s="66"/>
      <c r="V50" s="133"/>
      <c r="W50" s="66"/>
      <c r="X50" s="133"/>
      <c r="Y50" s="66"/>
      <c r="Z50" s="133"/>
      <c r="AA50" s="66"/>
      <c r="AB50" s="133"/>
      <c r="AC50" s="66"/>
      <c r="AD50" s="133"/>
      <c r="AE50" s="66"/>
      <c r="AF50" s="133"/>
      <c r="AG50" s="66"/>
      <c r="AH50" s="5">
        <f t="shared" si="1"/>
        <v>0</v>
      </c>
      <c r="AI50" s="5" t="e">
        <f t="shared" si="2"/>
        <v>#DIV/0!</v>
      </c>
      <c r="AJ50" s="5">
        <f t="shared" si="4"/>
        <v>0</v>
      </c>
      <c r="AK50" s="307" t="b">
        <f t="shared" si="5"/>
        <v>0</v>
      </c>
    </row>
    <row r="51" spans="1:37" ht="27.75" customHeight="1" x14ac:dyDescent="0.25">
      <c r="B51" s="255" t="s">
        <v>15</v>
      </c>
      <c r="C51" s="134"/>
      <c r="D51" s="254" t="s">
        <v>15</v>
      </c>
      <c r="E51" s="134"/>
      <c r="F51" s="232" t="str">
        <f t="shared" si="0"/>
        <v>-</v>
      </c>
      <c r="G51" s="232" t="str">
        <f t="shared" si="3"/>
        <v>-</v>
      </c>
      <c r="H51" s="66"/>
      <c r="I51" s="66"/>
      <c r="J51" s="133"/>
      <c r="K51" s="66"/>
      <c r="L51" s="133"/>
      <c r="M51" s="66"/>
      <c r="N51" s="133"/>
      <c r="O51" s="66"/>
      <c r="P51" s="133"/>
      <c r="Q51" s="66"/>
      <c r="R51" s="133"/>
      <c r="S51" s="66"/>
      <c r="T51" s="133"/>
      <c r="U51" s="66"/>
      <c r="V51" s="133"/>
      <c r="W51" s="66"/>
      <c r="X51" s="133"/>
      <c r="Y51" s="66"/>
      <c r="Z51" s="133"/>
      <c r="AA51" s="66"/>
      <c r="AB51" s="133"/>
      <c r="AC51" s="66"/>
      <c r="AD51" s="133"/>
      <c r="AE51" s="66"/>
      <c r="AF51" s="133"/>
      <c r="AG51" s="66"/>
      <c r="AH51" s="5">
        <f t="shared" si="1"/>
        <v>0</v>
      </c>
      <c r="AI51" s="5" t="e">
        <f t="shared" si="2"/>
        <v>#DIV/0!</v>
      </c>
      <c r="AJ51" s="5">
        <f t="shared" si="4"/>
        <v>0</v>
      </c>
      <c r="AK51" s="307" t="b">
        <f t="shared" si="5"/>
        <v>0</v>
      </c>
    </row>
    <row r="52" spans="1:37" ht="27.75" customHeight="1" x14ac:dyDescent="0.25">
      <c r="B52" s="255" t="s">
        <v>15</v>
      </c>
      <c r="C52" s="134"/>
      <c r="D52" s="254" t="s">
        <v>15</v>
      </c>
      <c r="E52" s="134"/>
      <c r="F52" s="232" t="str">
        <f t="shared" si="0"/>
        <v>-</v>
      </c>
      <c r="G52" s="232" t="str">
        <f t="shared" si="3"/>
        <v>-</v>
      </c>
      <c r="H52" s="66"/>
      <c r="I52" s="66"/>
      <c r="J52" s="133"/>
      <c r="K52" s="66"/>
      <c r="L52" s="133"/>
      <c r="M52" s="66"/>
      <c r="N52" s="133"/>
      <c r="O52" s="66"/>
      <c r="P52" s="133"/>
      <c r="Q52" s="66"/>
      <c r="R52" s="133"/>
      <c r="S52" s="66"/>
      <c r="T52" s="133"/>
      <c r="U52" s="66"/>
      <c r="V52" s="133"/>
      <c r="W52" s="66"/>
      <c r="X52" s="133"/>
      <c r="Y52" s="66"/>
      <c r="Z52" s="133"/>
      <c r="AA52" s="66"/>
      <c r="AB52" s="133"/>
      <c r="AC52" s="66"/>
      <c r="AD52" s="133"/>
      <c r="AE52" s="66"/>
      <c r="AF52" s="133"/>
      <c r="AG52" s="66"/>
      <c r="AH52" s="5">
        <f t="shared" si="1"/>
        <v>0</v>
      </c>
      <c r="AI52" s="5" t="e">
        <f t="shared" si="2"/>
        <v>#DIV/0!</v>
      </c>
      <c r="AJ52" s="5">
        <f t="shared" si="4"/>
        <v>0</v>
      </c>
      <c r="AK52" s="307" t="b">
        <f t="shared" si="5"/>
        <v>0</v>
      </c>
    </row>
    <row r="53" spans="1:37" ht="27.75" customHeight="1" x14ac:dyDescent="0.25">
      <c r="B53" s="255" t="s">
        <v>15</v>
      </c>
      <c r="C53" s="134"/>
      <c r="D53" s="254" t="s">
        <v>15</v>
      </c>
      <c r="E53" s="134"/>
      <c r="F53" s="232" t="str">
        <f t="shared" si="0"/>
        <v>-</v>
      </c>
      <c r="G53" s="232" t="str">
        <f t="shared" si="3"/>
        <v>-</v>
      </c>
      <c r="H53" s="66"/>
      <c r="I53" s="66"/>
      <c r="J53" s="133"/>
      <c r="K53" s="66"/>
      <c r="L53" s="133"/>
      <c r="M53" s="66"/>
      <c r="N53" s="133"/>
      <c r="O53" s="66"/>
      <c r="P53" s="133"/>
      <c r="Q53" s="66"/>
      <c r="R53" s="133"/>
      <c r="S53" s="66"/>
      <c r="T53" s="133"/>
      <c r="U53" s="66"/>
      <c r="V53" s="133"/>
      <c r="W53" s="66"/>
      <c r="X53" s="133"/>
      <c r="Y53" s="66"/>
      <c r="Z53" s="133"/>
      <c r="AA53" s="66"/>
      <c r="AB53" s="133"/>
      <c r="AC53" s="66"/>
      <c r="AD53" s="133"/>
      <c r="AE53" s="66"/>
      <c r="AF53" s="133"/>
      <c r="AG53" s="66"/>
      <c r="AH53" s="5">
        <f t="shared" si="1"/>
        <v>0</v>
      </c>
      <c r="AI53" s="5" t="e">
        <f t="shared" si="2"/>
        <v>#DIV/0!</v>
      </c>
      <c r="AJ53" s="5">
        <f t="shared" si="4"/>
        <v>0</v>
      </c>
      <c r="AK53" s="307" t="b">
        <f t="shared" si="5"/>
        <v>0</v>
      </c>
    </row>
    <row r="54" spans="1:37" ht="27.75" customHeight="1" x14ac:dyDescent="0.25">
      <c r="B54" s="255" t="s">
        <v>15</v>
      </c>
      <c r="C54" s="134"/>
      <c r="D54" s="254" t="s">
        <v>15</v>
      </c>
      <c r="E54" s="134"/>
      <c r="F54" s="232" t="str">
        <f t="shared" si="0"/>
        <v>-</v>
      </c>
      <c r="G54" s="232" t="str">
        <f t="shared" si="3"/>
        <v>-</v>
      </c>
      <c r="H54" s="66"/>
      <c r="I54" s="66"/>
      <c r="J54" s="133"/>
      <c r="K54" s="66"/>
      <c r="L54" s="133"/>
      <c r="M54" s="66"/>
      <c r="N54" s="133"/>
      <c r="O54" s="66"/>
      <c r="P54" s="133"/>
      <c r="Q54" s="66"/>
      <c r="R54" s="133"/>
      <c r="S54" s="66"/>
      <c r="T54" s="133"/>
      <c r="U54" s="66"/>
      <c r="V54" s="133"/>
      <c r="W54" s="66"/>
      <c r="X54" s="133"/>
      <c r="Y54" s="66"/>
      <c r="Z54" s="133"/>
      <c r="AA54" s="66"/>
      <c r="AB54" s="133"/>
      <c r="AC54" s="66"/>
      <c r="AD54" s="133"/>
      <c r="AE54" s="66"/>
      <c r="AF54" s="133"/>
      <c r="AG54" s="66"/>
      <c r="AH54" s="5">
        <f t="shared" si="1"/>
        <v>0</v>
      </c>
      <c r="AI54" s="5" t="e">
        <f t="shared" si="2"/>
        <v>#DIV/0!</v>
      </c>
      <c r="AJ54" s="5">
        <f t="shared" si="4"/>
        <v>0</v>
      </c>
      <c r="AK54" s="307" t="b">
        <f t="shared" si="5"/>
        <v>0</v>
      </c>
    </row>
    <row r="55" spans="1:37" ht="3.75" customHeight="1" x14ac:dyDescent="0.25">
      <c r="A55" s="2"/>
      <c r="B55" s="2"/>
      <c r="C55" s="2"/>
      <c r="D55" s="2"/>
      <c r="E55" s="232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37" ht="1.5" hidden="1" customHeight="1" x14ac:dyDescent="0.25">
      <c r="A56" s="2"/>
      <c r="C56" s="2"/>
      <c r="D56" s="2"/>
      <c r="E56" s="232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37" ht="3" customHeight="1" x14ac:dyDescent="0.25">
      <c r="A57" s="2"/>
      <c r="B57" s="24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</row>
  </sheetData>
  <sheetProtection algorithmName="SHA-512" hashValue="89JqJz4KYKXIN6CPqTU131bYp3wJq/OB+vmir2U99ZflddxN2yiL52NCYSNbktbwB+8ghic8qL4OkeWXReSktw==" saltValue="xr116deuyCZCSn2yxmFMjg==" spinCount="100000" sheet="1" objects="1" scenarios="1"/>
  <dataConsolidate/>
  <mergeCells count="43">
    <mergeCell ref="V15:W15"/>
    <mergeCell ref="B5:D5"/>
    <mergeCell ref="B6:D6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  <mergeCell ref="B16:E17"/>
    <mergeCell ref="F16:G17"/>
    <mergeCell ref="J16:K16"/>
    <mergeCell ref="L16:M16"/>
    <mergeCell ref="N16:O16"/>
    <mergeCell ref="X15:Y15"/>
    <mergeCell ref="Z15:AA15"/>
    <mergeCell ref="AB15:AC15"/>
    <mergeCell ref="AD15:AE15"/>
    <mergeCell ref="AF15:AG15"/>
    <mergeCell ref="AB16:AC16"/>
    <mergeCell ref="AD16:AE16"/>
    <mergeCell ref="AF16:AG16"/>
    <mergeCell ref="J17:K17"/>
    <mergeCell ref="L17:M17"/>
    <mergeCell ref="N17:O17"/>
    <mergeCell ref="P17:Q17"/>
    <mergeCell ref="R17:S17"/>
    <mergeCell ref="T17:U17"/>
    <mergeCell ref="V17:W17"/>
    <mergeCell ref="P16:Q16"/>
    <mergeCell ref="R16:S16"/>
    <mergeCell ref="T16:U16"/>
    <mergeCell ref="V16:W16"/>
    <mergeCell ref="X16:Y16"/>
    <mergeCell ref="Z16:AA16"/>
    <mergeCell ref="X17:Y17"/>
    <mergeCell ref="Z17:AA17"/>
    <mergeCell ref="AB17:AC17"/>
    <mergeCell ref="AD17:AE17"/>
    <mergeCell ref="AF17:AG17"/>
  </mergeCells>
  <conditionalFormatting sqref="C20:C54">
    <cfRule type="expression" dxfId="14" priority="2">
      <formula>IF($B20="Outro",FALSE,TRUE)</formula>
    </cfRule>
  </conditionalFormatting>
  <conditionalFormatting sqref="E20:E54">
    <cfRule type="expression" dxfId="13" priority="1">
      <formula>IF($D20="Outro",FALSE,TRUE)</formula>
    </cfRule>
  </conditionalFormatting>
  <dataValidations count="6">
    <dataValidation type="list" allowBlank="1" showInputMessage="1" showErrorMessage="1" sqref="D9" xr:uid="{00000000-0002-0000-1900-000000000000}">
      <formula1>"&lt;Selecionar&gt;, Águas pluviais, Industrial, Doméstico, Doméstico e Industrial, Todos, Outro"</formula1>
    </dataValidation>
    <dataValidation type="list" allowBlank="1" showInputMessage="1" showErrorMessage="1" sqref="E9 L9" xr:uid="{00000000-0002-0000-1900-000001000000}">
      <formula1>"&lt;Selecionar&gt;,Contínuo,Descontínuo,Outro"</formula1>
    </dataValidation>
    <dataValidation type="list" allowBlank="1" showInputMessage="1" showErrorMessage="1" sqref="K9" xr:uid="{00000000-0002-0000-1900-000002000000}">
      <formula1>"&lt;Selecionar&gt;, Águas pluviais potencialmente contaminadas, Industrial, Doméstico, Doméstico e Industrial, Todos, Outro (identificar nas observações)"</formula1>
    </dataValidation>
    <dataValidation allowBlank="1" showInputMessage="1" showErrorMessage="1" prompt="O título da folha de cálculo encontra-se nesta célula" sqref="B1 I1" xr:uid="{00000000-0002-0000-1900-000003000000}"/>
    <dataValidation type="whole" operator="lessThanOrEqual" allowBlank="1" showInputMessage="1" showErrorMessage="1" errorTitle="1" error="O número de horas de descarga deverá ser inferior ou igual ao número de horas do mês" sqref="L17:AG17" xr:uid="{00000000-0002-0000-1900-000004000000}">
      <formula1>L18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 xr:uid="{00000000-0002-0000-1900-000005000000}">
      <formula1>" -,&lt;LQ, &lt;Ld"</formula1>
    </dataValidation>
  </dataValidations>
  <hyperlinks>
    <hyperlink ref="B2" location="Atividade!A1" display="&lt; Voltar ao ínicio" xr:uid="{00000000-0004-0000-1900-000000000000}"/>
    <hyperlink ref="B13" location="topoagua" display="&lt;&lt; Voltar ao topo" xr:uid="{00000000-0004-0000-1900-000001000000}"/>
    <hyperlink ref="B5:D5" location="Listagem_e_caracteristicas_dos_pontos_de_emissão" display="Listagem e caracteristicas dos pontos de emissão" xr:uid="{00000000-0004-0000-1900-000002000000}"/>
    <hyperlink ref="B6:D6" location="Rejeição_em_coletor___preencha_uma_tabela_para_cada_ponto_de_emissão__se_necessário_copie_a_tabela_completa_e_cole_abaixo_da_anterior" display="Rejeição de águas resíduais" xr:uid="{00000000-0004-0000-1900-000003000000}"/>
    <hyperlink ref="B7" location="'ED2'!A1" display="ED2" xr:uid="{00000000-0004-0000-1900-000004000000}"/>
    <hyperlink ref="C7" location="'ED3'!A1" display="ED3" xr:uid="{00000000-0004-0000-1900-000005000000}"/>
    <hyperlink ref="D7" location="'ED4'!A1" display="ED4" xr:uid="{00000000-0004-0000-1900-000006000000}"/>
    <hyperlink ref="E7" location="'ED5'!A1" display="ED5" xr:uid="{00000000-0004-0000-1900-000007000000}"/>
    <hyperlink ref="F7" location="'ED6'!A1" display="ED6" xr:uid="{00000000-0004-0000-1900-000008000000}"/>
    <hyperlink ref="G7" location="'ED7'!A1" display="ED7" xr:uid="{00000000-0004-0000-1900-000009000000}"/>
    <hyperlink ref="H7" location="'ED8'!A1" display="ED8" xr:uid="{00000000-0004-0000-1900-00000A000000}"/>
    <hyperlink ref="I7" location="'ED9'!A1" display="ED9" xr:uid="{00000000-0004-0000-1900-00000B000000}"/>
    <hyperlink ref="J7" location="'ED10'!A1" display="ED10" xr:uid="{00000000-0004-0000-1900-00000C000000}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900-000006000000}">
          <x14:formula1>
            <xm:f>Suporte!$A$6:$A$23</xm:f>
          </x14:formula1>
          <xm:sqref>D20:D54 C55:D55</xm:sqref>
        </x14:dataValidation>
        <x14:dataValidation type="list" allowBlank="1" showInputMessage="1" showErrorMessage="1" xr:uid="{00000000-0002-0000-1900-000007000000}">
          <x14:formula1>
            <xm:f>Suporte!$B$6:$B$193</xm:f>
          </x14:formula1>
          <xm:sqref>B55</xm:sqref>
        </x14:dataValidation>
        <x14:dataValidation type="list" allowBlank="1" showInputMessage="1" showErrorMessage="1" xr:uid="{00000000-0002-0000-1900-000008000000}">
          <x14:formula1>
            <xm:f>Suporte!$T$6:$T$196</xm:f>
          </x14:formula1>
          <xm:sqref>B20:B54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Q57"/>
  <sheetViews>
    <sheetView zoomScale="90" zoomScaleNormal="90" workbookViewId="0">
      <selection activeCell="B23" sqref="B23"/>
    </sheetView>
  </sheetViews>
  <sheetFormatPr defaultColWidth="9" defaultRowHeight="15" x14ac:dyDescent="0.25"/>
  <cols>
    <col min="1" max="1" width="3.375" style="5" customWidth="1"/>
    <col min="2" max="2" width="12.125" style="5" customWidth="1"/>
    <col min="3" max="3" width="13.875" style="5" customWidth="1"/>
    <col min="4" max="4" width="15.75" style="5" customWidth="1"/>
    <col min="5" max="5" width="15.875" style="5" customWidth="1"/>
    <col min="6" max="6" width="18.375" style="5" customWidth="1"/>
    <col min="7" max="7" width="12.75" style="5" customWidth="1"/>
    <col min="8" max="8" width="14.875" style="5" customWidth="1"/>
    <col min="9" max="9" width="12.75" style="5" customWidth="1"/>
    <col min="10" max="10" width="8.5" style="5" customWidth="1"/>
    <col min="11" max="11" width="17.625" style="5" customWidth="1"/>
    <col min="12" max="12" width="8.5" style="5" customWidth="1"/>
    <col min="13" max="13" width="17.625" style="5" customWidth="1"/>
    <col min="14" max="14" width="8.5" style="5" customWidth="1"/>
    <col min="15" max="15" width="17.625" style="5" customWidth="1"/>
    <col min="16" max="16" width="8.5" style="5" customWidth="1"/>
    <col min="17" max="17" width="17.625" style="5" customWidth="1"/>
    <col min="18" max="18" width="8.5" style="5" customWidth="1"/>
    <col min="19" max="19" width="17.625" style="5" customWidth="1"/>
    <col min="20" max="20" width="8.5" style="5" customWidth="1"/>
    <col min="21" max="21" width="17.625" style="5" customWidth="1"/>
    <col min="22" max="22" width="8.5" style="5" customWidth="1"/>
    <col min="23" max="23" width="17.625" style="5" customWidth="1"/>
    <col min="24" max="24" width="8.5" style="5" customWidth="1"/>
    <col min="25" max="25" width="17.625" style="5" customWidth="1"/>
    <col min="26" max="26" width="8.5" style="5" customWidth="1"/>
    <col min="27" max="27" width="17.625" style="5" customWidth="1"/>
    <col min="28" max="28" width="8.5" style="5" customWidth="1"/>
    <col min="29" max="29" width="17.625" style="5" customWidth="1"/>
    <col min="30" max="30" width="8.5" style="5" customWidth="1"/>
    <col min="31" max="31" width="17.625" style="5" customWidth="1"/>
    <col min="32" max="32" width="8.5" style="5" customWidth="1"/>
    <col min="33" max="33" width="17.625" style="5" customWidth="1"/>
    <col min="34" max="34" width="9.25" style="5" hidden="1" customWidth="1"/>
    <col min="35" max="35" width="11.75" style="5" hidden="1" customWidth="1"/>
    <col min="36" max="36" width="16.375" style="5" hidden="1" customWidth="1"/>
    <col min="37" max="37" width="9" style="5" hidden="1" customWidth="1"/>
    <col min="38" max="38" width="0" style="5" hidden="1" customWidth="1"/>
    <col min="39" max="16384" width="9" style="5"/>
  </cols>
  <sheetData>
    <row r="1" spans="1:37" ht="23.25" x14ac:dyDescent="0.25">
      <c r="A1" s="236"/>
      <c r="B1" s="87" t="s">
        <v>149</v>
      </c>
      <c r="C1" s="236"/>
      <c r="D1" s="236"/>
      <c r="E1" s="236"/>
      <c r="F1" s="236"/>
      <c r="G1" s="17" t="s">
        <v>10</v>
      </c>
      <c r="H1" s="18">
        <f>Atividade!L3</f>
        <v>0</v>
      </c>
      <c r="I1" s="88" t="s">
        <v>6</v>
      </c>
      <c r="J1" s="18">
        <f>Atividade!I3</f>
        <v>2021</v>
      </c>
      <c r="K1" s="18"/>
      <c r="L1" s="237"/>
      <c r="M1" s="236"/>
      <c r="N1" s="236"/>
      <c r="O1" s="236"/>
      <c r="P1" s="236"/>
      <c r="Q1" s="236"/>
      <c r="R1" s="236"/>
      <c r="S1" s="236"/>
      <c r="T1" s="236"/>
      <c r="U1" s="236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pans="1:37" ht="16.5" thickBot="1" x14ac:dyDescent="0.3">
      <c r="A2" s="238"/>
      <c r="B2" s="92" t="s">
        <v>11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3" t="s">
        <v>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5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5">
      <c r="A5" s="3"/>
      <c r="B5" s="724" t="s">
        <v>2408</v>
      </c>
      <c r="C5" s="724"/>
      <c r="D5" s="72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5">
      <c r="A6" s="3"/>
      <c r="B6" s="724" t="s">
        <v>2512</v>
      </c>
      <c r="C6" s="724"/>
      <c r="D6" s="724"/>
      <c r="E6" s="239"/>
      <c r="F6" s="239"/>
      <c r="G6" s="239"/>
      <c r="H6" s="239"/>
      <c r="I6" s="239"/>
      <c r="J6" s="239"/>
      <c r="K6" s="239"/>
      <c r="L6" s="239"/>
      <c r="M6" s="239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2" customHeight="1" x14ac:dyDescent="0.25">
      <c r="A7" s="3"/>
      <c r="B7" s="239" t="s">
        <v>2666</v>
      </c>
      <c r="C7" s="239" t="s">
        <v>2450</v>
      </c>
      <c r="D7" s="239" t="s">
        <v>2451</v>
      </c>
      <c r="E7" s="239" t="s">
        <v>2452</v>
      </c>
      <c r="F7" s="239" t="s">
        <v>2453</v>
      </c>
      <c r="G7" s="239" t="s">
        <v>2454</v>
      </c>
      <c r="H7" s="239" t="s">
        <v>2455</v>
      </c>
      <c r="I7" s="239" t="s">
        <v>2456</v>
      </c>
      <c r="J7" s="239" t="s">
        <v>2457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9" spans="1:37" ht="5.2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177"/>
      <c r="O9" s="2"/>
      <c r="P9" s="2"/>
      <c r="Q9" s="2"/>
      <c r="R9" s="2"/>
      <c r="S9" s="2"/>
      <c r="T9" s="2"/>
    </row>
    <row r="10" spans="1:37" ht="27" customHeight="1" x14ac:dyDescent="0.25">
      <c r="A10" s="24"/>
      <c r="B10" s="41" t="s">
        <v>2513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"/>
      <c r="AG10" s="2"/>
      <c r="AH10" s="2"/>
      <c r="AI10" s="2"/>
      <c r="AJ10" s="2"/>
      <c r="AK10" s="2"/>
    </row>
    <row r="11" spans="1:37" ht="5.25" customHeight="1" x14ac:dyDescent="0.25">
      <c r="A11" s="2"/>
      <c r="B11" s="158"/>
      <c r="C11" s="24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2.25" customHeight="1" x14ac:dyDescent="0.25">
      <c r="A12" s="2"/>
      <c r="B12" s="94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5" customHeight="1" x14ac:dyDescent="0.25">
      <c r="A13" s="2"/>
      <c r="B13" s="239" t="s">
        <v>2381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5.75" x14ac:dyDescent="0.25">
      <c r="A14" s="2"/>
      <c r="B14" s="99" t="s">
        <v>2939</v>
      </c>
      <c r="C14" s="2"/>
      <c r="D14" s="2"/>
      <c r="E14" s="2"/>
      <c r="F14" s="2"/>
      <c r="G14" s="243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37" ht="60.75" customHeight="1" x14ac:dyDescent="0.25">
      <c r="B15" s="664" t="s">
        <v>2429</v>
      </c>
      <c r="C15" s="664"/>
      <c r="D15" s="664"/>
      <c r="E15" s="649"/>
      <c r="F15" s="651"/>
      <c r="G15" s="664" t="s">
        <v>2510</v>
      </c>
      <c r="H15" s="664"/>
      <c r="I15" s="135"/>
      <c r="J15" s="810" t="s">
        <v>28</v>
      </c>
      <c r="K15" s="799"/>
      <c r="L15" s="798" t="s">
        <v>29</v>
      </c>
      <c r="M15" s="799"/>
      <c r="N15" s="798" t="s">
        <v>30</v>
      </c>
      <c r="O15" s="799"/>
      <c r="P15" s="798" t="s">
        <v>31</v>
      </c>
      <c r="Q15" s="799"/>
      <c r="R15" s="798" t="s">
        <v>32</v>
      </c>
      <c r="S15" s="799"/>
      <c r="T15" s="798" t="s">
        <v>33</v>
      </c>
      <c r="U15" s="799"/>
      <c r="V15" s="798" t="s">
        <v>34</v>
      </c>
      <c r="W15" s="799"/>
      <c r="X15" s="798" t="s">
        <v>35</v>
      </c>
      <c r="Y15" s="799"/>
      <c r="Z15" s="798" t="s">
        <v>36</v>
      </c>
      <c r="AA15" s="799"/>
      <c r="AB15" s="798" t="s">
        <v>37</v>
      </c>
      <c r="AC15" s="799"/>
      <c r="AD15" s="798" t="s">
        <v>38</v>
      </c>
      <c r="AE15" s="799"/>
      <c r="AF15" s="798" t="s">
        <v>39</v>
      </c>
      <c r="AG15" s="802"/>
      <c r="AH15" s="244" t="s">
        <v>131</v>
      </c>
    </row>
    <row r="16" spans="1:37" ht="39" customHeight="1" x14ac:dyDescent="0.25">
      <c r="B16" s="664" t="s">
        <v>2508</v>
      </c>
      <c r="C16" s="664"/>
      <c r="D16" s="664"/>
      <c r="E16" s="664"/>
      <c r="F16" s="789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790"/>
      <c r="H16" s="301" t="s">
        <v>2507</v>
      </c>
      <c r="I16" s="245" t="s">
        <v>2733</v>
      </c>
      <c r="J16" s="794"/>
      <c r="K16" s="795"/>
      <c r="L16" s="811"/>
      <c r="M16" s="812"/>
      <c r="N16" s="811"/>
      <c r="O16" s="812"/>
      <c r="P16" s="811"/>
      <c r="Q16" s="812"/>
      <c r="R16" s="811"/>
      <c r="S16" s="812"/>
      <c r="T16" s="811"/>
      <c r="U16" s="812"/>
      <c r="V16" s="811"/>
      <c r="W16" s="812"/>
      <c r="X16" s="811"/>
      <c r="Y16" s="812"/>
      <c r="Z16" s="811"/>
      <c r="AA16" s="812"/>
      <c r="AB16" s="811"/>
      <c r="AC16" s="812"/>
      <c r="AD16" s="811"/>
      <c r="AE16" s="812"/>
      <c r="AF16" s="811"/>
      <c r="AG16" s="813"/>
      <c r="AH16" s="246" t="str">
        <f>IFERROR((AVERAGEIF(K16:AG16,"&gt;0")),"")</f>
        <v/>
      </c>
      <c r="AK16" s="30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3">
      <c r="B17" s="664"/>
      <c r="C17" s="664"/>
      <c r="D17" s="664"/>
      <c r="E17" s="664"/>
      <c r="F17" s="791"/>
      <c r="G17" s="792"/>
      <c r="H17" s="301" t="s">
        <v>407</v>
      </c>
      <c r="I17" s="245" t="s">
        <v>408</v>
      </c>
      <c r="J17" s="808"/>
      <c r="K17" s="809"/>
      <c r="L17" s="803"/>
      <c r="M17" s="805"/>
      <c r="N17" s="803"/>
      <c r="O17" s="805"/>
      <c r="P17" s="803"/>
      <c r="Q17" s="805"/>
      <c r="R17" s="803"/>
      <c r="S17" s="805"/>
      <c r="T17" s="803"/>
      <c r="U17" s="805"/>
      <c r="V17" s="803"/>
      <c r="W17" s="805"/>
      <c r="X17" s="803"/>
      <c r="Y17" s="805"/>
      <c r="Z17" s="803"/>
      <c r="AA17" s="805"/>
      <c r="AB17" s="803"/>
      <c r="AC17" s="805"/>
      <c r="AD17" s="803"/>
      <c r="AE17" s="805"/>
      <c r="AF17" s="803"/>
      <c r="AG17" s="804"/>
      <c r="AH17" s="246" t="str">
        <f>IFERROR(AVERAGEIF(K17:AG17,"&gt;0"),"")</f>
        <v/>
      </c>
    </row>
    <row r="18" spans="2:43" ht="17.25" hidden="1" customHeight="1" thickBot="1" x14ac:dyDescent="0.3">
      <c r="B18" s="2"/>
      <c r="C18" s="299" t="s">
        <v>2403</v>
      </c>
      <c r="D18" s="300" t="s">
        <v>408</v>
      </c>
      <c r="E18" s="300"/>
      <c r="F18" s="294"/>
      <c r="G18" s="297" t="s">
        <v>406</v>
      </c>
      <c r="H18" s="247"/>
      <c r="I18" s="247" t="s">
        <v>406</v>
      </c>
      <c r="J18" s="247"/>
      <c r="K18" s="248">
        <f>24*31</f>
        <v>744</v>
      </c>
      <c r="L18" s="248"/>
      <c r="M18" s="248">
        <f>24*28</f>
        <v>672</v>
      </c>
      <c r="N18" s="248"/>
      <c r="O18" s="248">
        <f>24*31</f>
        <v>744</v>
      </c>
      <c r="P18" s="248"/>
      <c r="Q18" s="248">
        <f>24*30</f>
        <v>720</v>
      </c>
      <c r="R18" s="248"/>
      <c r="S18" s="248">
        <f>24*31</f>
        <v>744</v>
      </c>
      <c r="T18" s="248"/>
      <c r="U18" s="248">
        <f>24*30</f>
        <v>720</v>
      </c>
      <c r="V18" s="248"/>
      <c r="W18" s="248">
        <f>27*31</f>
        <v>837</v>
      </c>
      <c r="X18" s="248"/>
      <c r="Y18" s="248">
        <f>24*31</f>
        <v>744</v>
      </c>
      <c r="Z18" s="248"/>
      <c r="AA18" s="248">
        <f>24*30</f>
        <v>720</v>
      </c>
      <c r="AB18" s="248"/>
      <c r="AC18" s="248">
        <f>24*31</f>
        <v>744</v>
      </c>
      <c r="AD18" s="248"/>
      <c r="AE18" s="248">
        <f>24*30</f>
        <v>720</v>
      </c>
      <c r="AF18" s="248"/>
      <c r="AG18" s="248">
        <f>24*31</f>
        <v>744</v>
      </c>
      <c r="AH18" s="249">
        <f>(AVERAGEIF(K18:AG18,"&gt;0"))</f>
        <v>737.75</v>
      </c>
    </row>
    <row r="19" spans="2:43" ht="78" customHeight="1" thickTop="1" x14ac:dyDescent="0.25">
      <c r="B19" s="298" t="s">
        <v>56</v>
      </c>
      <c r="C19" s="298" t="s">
        <v>2439</v>
      </c>
      <c r="D19" s="298" t="s">
        <v>59</v>
      </c>
      <c r="E19" s="298" t="s">
        <v>2776</v>
      </c>
      <c r="F19" s="251" t="s">
        <v>2511</v>
      </c>
      <c r="G19" s="251" t="s">
        <v>2509</v>
      </c>
      <c r="H19" s="250" t="s">
        <v>2488</v>
      </c>
      <c r="I19" s="417" t="s">
        <v>405</v>
      </c>
      <c r="J19" s="416" t="s">
        <v>2427</v>
      </c>
      <c r="K19" s="306" t="s">
        <v>28</v>
      </c>
      <c r="L19" s="416" t="s">
        <v>2427</v>
      </c>
      <c r="M19" s="306" t="s">
        <v>29</v>
      </c>
      <c r="N19" s="416" t="s">
        <v>2427</v>
      </c>
      <c r="O19" s="306" t="s">
        <v>30</v>
      </c>
      <c r="P19" s="416" t="s">
        <v>2427</v>
      </c>
      <c r="Q19" s="306" t="s">
        <v>31</v>
      </c>
      <c r="R19" s="416" t="s">
        <v>2427</v>
      </c>
      <c r="S19" s="306" t="s">
        <v>32</v>
      </c>
      <c r="T19" s="416" t="s">
        <v>2427</v>
      </c>
      <c r="U19" s="306" t="s">
        <v>33</v>
      </c>
      <c r="V19" s="416" t="s">
        <v>2427</v>
      </c>
      <c r="W19" s="306" t="s">
        <v>34</v>
      </c>
      <c r="X19" s="416" t="s">
        <v>2427</v>
      </c>
      <c r="Y19" s="306" t="s">
        <v>35</v>
      </c>
      <c r="Z19" s="416" t="s">
        <v>2427</v>
      </c>
      <c r="AA19" s="306" t="s">
        <v>36</v>
      </c>
      <c r="AB19" s="416" t="s">
        <v>2427</v>
      </c>
      <c r="AC19" s="306" t="s">
        <v>37</v>
      </c>
      <c r="AD19" s="416" t="s">
        <v>2427</v>
      </c>
      <c r="AE19" s="306" t="s">
        <v>38</v>
      </c>
      <c r="AF19" s="416" t="s">
        <v>2427</v>
      </c>
      <c r="AG19" s="306" t="s">
        <v>39</v>
      </c>
      <c r="AH19" s="251" t="s">
        <v>131</v>
      </c>
      <c r="AK19" s="307"/>
      <c r="AL19" s="307"/>
      <c r="AM19" s="307"/>
      <c r="AN19" s="307"/>
      <c r="AO19" s="307"/>
      <c r="AP19" s="307"/>
      <c r="AQ19" s="307"/>
    </row>
    <row r="20" spans="2:43" ht="27.75" customHeight="1" x14ac:dyDescent="0.25">
      <c r="B20" s="255" t="s">
        <v>15</v>
      </c>
      <c r="C20" s="134"/>
      <c r="D20" s="254" t="s">
        <v>15</v>
      </c>
      <c r="E20" s="134"/>
      <c r="F20" s="232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232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66"/>
      <c r="I20" s="305"/>
      <c r="J20" s="133"/>
      <c r="K20" s="66"/>
      <c r="L20" s="133"/>
      <c r="M20" s="66"/>
      <c r="N20" s="133"/>
      <c r="O20" s="66"/>
      <c r="P20" s="133"/>
      <c r="Q20" s="66"/>
      <c r="R20" s="133"/>
      <c r="S20" s="66"/>
      <c r="T20" s="133"/>
      <c r="U20" s="66"/>
      <c r="V20" s="133"/>
      <c r="W20" s="66"/>
      <c r="X20" s="133"/>
      <c r="Y20" s="66"/>
      <c r="Z20" s="133"/>
      <c r="AA20" s="66"/>
      <c r="AB20" s="133"/>
      <c r="AC20" s="66"/>
      <c r="AD20" s="133"/>
      <c r="AE20" s="66"/>
      <c r="AF20" s="133"/>
      <c r="AG20" s="66"/>
      <c r="AH20" s="5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5" t="e">
        <f t="shared" ref="AI20:AI54" si="2">AH20/COUNT(J20:AG20)</f>
        <v>#DIV/0!</v>
      </c>
      <c r="AJ20" s="5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07" t="b">
        <f>IF(AND(K20&gt;0,M20&gt;0,O20&gt;0,Q20&gt;0,S20&gt;0,U20&gt;0,W20&gt;0,Y20&gt;0,AA20&gt;0,AC20&gt;0,AE20&gt;0,AG20&gt;0),TRUE,FALSE)</f>
        <v>0</v>
      </c>
      <c r="AL20" s="30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07"/>
      <c r="AN20" s="307"/>
      <c r="AO20" s="307"/>
      <c r="AP20" s="307"/>
      <c r="AQ20" s="307"/>
    </row>
    <row r="21" spans="2:43" ht="27.75" customHeight="1" x14ac:dyDescent="0.25">
      <c r="B21" s="255" t="s">
        <v>15</v>
      </c>
      <c r="C21" s="134"/>
      <c r="D21" s="254" t="s">
        <v>15</v>
      </c>
      <c r="E21" s="134"/>
      <c r="F21" s="232" t="str">
        <f t="shared" si="0"/>
        <v>-</v>
      </c>
      <c r="G21" s="232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66"/>
      <c r="I21" s="66"/>
      <c r="J21" s="133"/>
      <c r="K21" s="66"/>
      <c r="L21" s="133"/>
      <c r="M21" s="302"/>
      <c r="N21" s="133"/>
      <c r="O21" s="66"/>
      <c r="P21" s="133"/>
      <c r="Q21" s="66"/>
      <c r="R21" s="133"/>
      <c r="S21" s="66"/>
      <c r="T21" s="133"/>
      <c r="U21" s="66"/>
      <c r="V21" s="133"/>
      <c r="W21" s="66"/>
      <c r="X21" s="133"/>
      <c r="Y21" s="66"/>
      <c r="Z21" s="133"/>
      <c r="AA21" s="66"/>
      <c r="AB21" s="133"/>
      <c r="AC21" s="66"/>
      <c r="AD21" s="133"/>
      <c r="AE21" s="66"/>
      <c r="AF21" s="133"/>
      <c r="AG21" s="66"/>
      <c r="AH21" s="5">
        <f t="shared" si="1"/>
        <v>0</v>
      </c>
      <c r="AI21" s="5" t="e">
        <f t="shared" si="2"/>
        <v>#DIV/0!</v>
      </c>
      <c r="AJ21" s="5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07" t="b">
        <f t="shared" ref="AK21:AK54" si="5">IF(AND(K21&gt;0,M21&gt;0,O21&gt;0,Q21&gt;0,S21&gt;0,U21&gt;0,W21&gt;0,Y21&gt;0,AA21&gt;0,AC21&gt;0,AE21&gt;0,AG21&gt;0),TRUE,FALSE)</f>
        <v>0</v>
      </c>
      <c r="AL21" s="30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07"/>
      <c r="AN21" s="307"/>
      <c r="AO21" s="307"/>
      <c r="AP21" s="307"/>
      <c r="AQ21" s="307"/>
    </row>
    <row r="22" spans="2:43" ht="27.75" customHeight="1" x14ac:dyDescent="0.25">
      <c r="B22" s="255" t="s">
        <v>15</v>
      </c>
      <c r="C22" s="134"/>
      <c r="D22" s="254" t="s">
        <v>15</v>
      </c>
      <c r="E22" s="134"/>
      <c r="F22" s="232" t="str">
        <f t="shared" si="0"/>
        <v>-</v>
      </c>
      <c r="G22" s="232" t="str">
        <f t="shared" si="3"/>
        <v>-</v>
      </c>
      <c r="H22" s="66"/>
      <c r="I22" s="66"/>
      <c r="J22" s="133"/>
      <c r="K22" s="66"/>
      <c r="L22" s="133"/>
      <c r="M22" s="66"/>
      <c r="N22" s="133"/>
      <c r="O22" s="66"/>
      <c r="P22" s="133"/>
      <c r="Q22" s="66"/>
      <c r="R22" s="133"/>
      <c r="S22" s="66"/>
      <c r="T22" s="133"/>
      <c r="U22" s="66"/>
      <c r="V22" s="133"/>
      <c r="W22" s="66"/>
      <c r="X22" s="133"/>
      <c r="Y22" s="66"/>
      <c r="Z22" s="133"/>
      <c r="AA22" s="66"/>
      <c r="AB22" s="133"/>
      <c r="AC22" s="66"/>
      <c r="AD22" s="133"/>
      <c r="AE22" s="66"/>
      <c r="AF22" s="133"/>
      <c r="AG22" s="66"/>
      <c r="AH22" s="5">
        <f t="shared" si="1"/>
        <v>0</v>
      </c>
      <c r="AI22" s="5" t="e">
        <f t="shared" si="2"/>
        <v>#DIV/0!</v>
      </c>
      <c r="AJ22" s="5">
        <f t="shared" si="4"/>
        <v>0</v>
      </c>
      <c r="AK22" s="307" t="b">
        <f t="shared" si="5"/>
        <v>0</v>
      </c>
      <c r="AL22" s="307" t="str">
        <f t="shared" si="6"/>
        <v>-</v>
      </c>
      <c r="AM22" s="307"/>
      <c r="AN22" s="307"/>
      <c r="AO22" s="307"/>
      <c r="AP22" s="307"/>
      <c r="AQ22" s="307"/>
    </row>
    <row r="23" spans="2:43" ht="27.75" customHeight="1" x14ac:dyDescent="0.25">
      <c r="B23" s="255" t="s">
        <v>15</v>
      </c>
      <c r="C23" s="134"/>
      <c r="D23" s="254" t="s">
        <v>15</v>
      </c>
      <c r="E23" s="134"/>
      <c r="F23" s="232" t="str">
        <f t="shared" si="0"/>
        <v>-</v>
      </c>
      <c r="G23" s="232" t="str">
        <f t="shared" si="3"/>
        <v>-</v>
      </c>
      <c r="H23" s="66"/>
      <c r="I23" s="66"/>
      <c r="J23" s="133"/>
      <c r="K23" s="66"/>
      <c r="L23" s="133"/>
      <c r="M23" s="66"/>
      <c r="N23" s="133"/>
      <c r="O23" s="66"/>
      <c r="P23" s="133"/>
      <c r="Q23" s="66"/>
      <c r="R23" s="133"/>
      <c r="S23" s="66"/>
      <c r="T23" s="133"/>
      <c r="U23" s="66"/>
      <c r="V23" s="133"/>
      <c r="W23" s="66"/>
      <c r="X23" s="133"/>
      <c r="Y23" s="66"/>
      <c r="Z23" s="133"/>
      <c r="AA23" s="66"/>
      <c r="AB23" s="133"/>
      <c r="AC23" s="66"/>
      <c r="AD23" s="133"/>
      <c r="AE23" s="66"/>
      <c r="AF23" s="133"/>
      <c r="AG23" s="66"/>
      <c r="AH23" s="5">
        <f t="shared" si="1"/>
        <v>0</v>
      </c>
      <c r="AI23" s="5" t="e">
        <f t="shared" si="2"/>
        <v>#DIV/0!</v>
      </c>
      <c r="AJ23" s="5">
        <f t="shared" si="4"/>
        <v>0</v>
      </c>
      <c r="AK23" s="307" t="b">
        <f t="shared" si="5"/>
        <v>0</v>
      </c>
      <c r="AL23" s="307" t="str">
        <f t="shared" si="6"/>
        <v>-</v>
      </c>
      <c r="AM23" s="307"/>
      <c r="AN23" s="307"/>
      <c r="AO23" s="307"/>
      <c r="AP23" s="307"/>
      <c r="AQ23" s="307"/>
    </row>
    <row r="24" spans="2:43" ht="27.75" customHeight="1" x14ac:dyDescent="0.25">
      <c r="B24" s="255" t="s">
        <v>15</v>
      </c>
      <c r="C24" s="134"/>
      <c r="D24" s="254" t="s">
        <v>15</v>
      </c>
      <c r="E24" s="134"/>
      <c r="F24" s="232" t="str">
        <f t="shared" si="0"/>
        <v>-</v>
      </c>
      <c r="G24" s="232" t="str">
        <f t="shared" si="3"/>
        <v>-</v>
      </c>
      <c r="H24" s="66"/>
      <c r="I24" s="66"/>
      <c r="J24" s="133"/>
      <c r="K24" s="66"/>
      <c r="L24" s="133"/>
      <c r="M24" s="66"/>
      <c r="N24" s="133"/>
      <c r="O24" s="66"/>
      <c r="P24" s="133"/>
      <c r="Q24" s="66"/>
      <c r="R24" s="133"/>
      <c r="S24" s="66"/>
      <c r="T24" s="133"/>
      <c r="U24" s="66"/>
      <c r="V24" s="133"/>
      <c r="W24" s="66"/>
      <c r="X24" s="133"/>
      <c r="Y24" s="66"/>
      <c r="Z24" s="133"/>
      <c r="AA24" s="66"/>
      <c r="AB24" s="133"/>
      <c r="AC24" s="66"/>
      <c r="AD24" s="133"/>
      <c r="AE24" s="66"/>
      <c r="AF24" s="133"/>
      <c r="AG24" s="66"/>
      <c r="AH24" s="5">
        <f t="shared" si="1"/>
        <v>0</v>
      </c>
      <c r="AI24" s="5" t="e">
        <f t="shared" si="2"/>
        <v>#DIV/0!</v>
      </c>
      <c r="AJ24" s="5">
        <f t="shared" si="4"/>
        <v>0</v>
      </c>
      <c r="AK24" s="307" t="b">
        <f t="shared" si="5"/>
        <v>0</v>
      </c>
      <c r="AL24" s="307" t="str">
        <f t="shared" si="6"/>
        <v>-</v>
      </c>
      <c r="AM24" s="307"/>
      <c r="AN24" s="307"/>
      <c r="AO24" s="307"/>
      <c r="AP24" s="307"/>
      <c r="AQ24" s="307"/>
    </row>
    <row r="25" spans="2:43" ht="27.75" customHeight="1" x14ac:dyDescent="0.25">
      <c r="B25" s="255" t="s">
        <v>15</v>
      </c>
      <c r="C25" s="134"/>
      <c r="D25" s="254" t="s">
        <v>15</v>
      </c>
      <c r="E25" s="134"/>
      <c r="F25" s="232" t="str">
        <f t="shared" si="0"/>
        <v>-</v>
      </c>
      <c r="G25" s="232" t="str">
        <f t="shared" si="3"/>
        <v>-</v>
      </c>
      <c r="H25" s="66"/>
      <c r="I25" s="66"/>
      <c r="J25" s="133"/>
      <c r="K25" s="66"/>
      <c r="L25" s="133"/>
      <c r="M25" s="66"/>
      <c r="N25" s="133"/>
      <c r="O25" s="66"/>
      <c r="P25" s="133"/>
      <c r="Q25" s="66"/>
      <c r="R25" s="133"/>
      <c r="S25" s="66"/>
      <c r="T25" s="133"/>
      <c r="U25" s="66"/>
      <c r="V25" s="133"/>
      <c r="W25" s="66"/>
      <c r="X25" s="133"/>
      <c r="Y25" s="66"/>
      <c r="Z25" s="133"/>
      <c r="AA25" s="66"/>
      <c r="AB25" s="133"/>
      <c r="AC25" s="66"/>
      <c r="AD25" s="133"/>
      <c r="AE25" s="66"/>
      <c r="AF25" s="133"/>
      <c r="AG25" s="66"/>
      <c r="AH25" s="5">
        <f t="shared" si="1"/>
        <v>0</v>
      </c>
      <c r="AI25" s="5" t="e">
        <f t="shared" si="2"/>
        <v>#DIV/0!</v>
      </c>
      <c r="AJ25" s="5">
        <f t="shared" si="4"/>
        <v>0</v>
      </c>
      <c r="AK25" s="307" t="b">
        <f t="shared" si="5"/>
        <v>0</v>
      </c>
      <c r="AL25" s="307" t="str">
        <f t="shared" si="6"/>
        <v>-</v>
      </c>
      <c r="AM25" s="307"/>
      <c r="AN25" s="307"/>
      <c r="AO25" s="307"/>
      <c r="AP25" s="307"/>
      <c r="AQ25" s="307"/>
    </row>
    <row r="26" spans="2:43" ht="27.75" customHeight="1" x14ac:dyDescent="0.25">
      <c r="B26" s="255" t="s">
        <v>15</v>
      </c>
      <c r="C26" s="134"/>
      <c r="D26" s="254" t="s">
        <v>15</v>
      </c>
      <c r="E26" s="134"/>
      <c r="F26" s="232" t="str">
        <f t="shared" si="0"/>
        <v>-</v>
      </c>
      <c r="G26" s="232" t="str">
        <f t="shared" si="3"/>
        <v>-</v>
      </c>
      <c r="H26" s="66"/>
      <c r="I26" s="66"/>
      <c r="J26" s="133"/>
      <c r="K26" s="66"/>
      <c r="L26" s="133"/>
      <c r="M26" s="66"/>
      <c r="N26" s="133"/>
      <c r="O26" s="66"/>
      <c r="P26" s="133"/>
      <c r="Q26" s="66"/>
      <c r="R26" s="133"/>
      <c r="S26" s="66"/>
      <c r="T26" s="133"/>
      <c r="U26" s="66"/>
      <c r="V26" s="133"/>
      <c r="W26" s="66"/>
      <c r="X26" s="133"/>
      <c r="Y26" s="66"/>
      <c r="Z26" s="133"/>
      <c r="AA26" s="66"/>
      <c r="AB26" s="133"/>
      <c r="AC26" s="66"/>
      <c r="AD26" s="133"/>
      <c r="AE26" s="66"/>
      <c r="AF26" s="133"/>
      <c r="AG26" s="66"/>
      <c r="AH26" s="5">
        <f t="shared" si="1"/>
        <v>0</v>
      </c>
      <c r="AI26" s="5" t="e">
        <f t="shared" si="2"/>
        <v>#DIV/0!</v>
      </c>
      <c r="AJ26" s="5">
        <f t="shared" si="4"/>
        <v>0</v>
      </c>
      <c r="AK26" s="307" t="b">
        <f t="shared" si="5"/>
        <v>0</v>
      </c>
      <c r="AL26" s="307" t="str">
        <f t="shared" si="6"/>
        <v>-</v>
      </c>
      <c r="AM26" s="307"/>
      <c r="AN26" s="307"/>
      <c r="AO26" s="307"/>
      <c r="AP26" s="307"/>
      <c r="AQ26" s="307"/>
    </row>
    <row r="27" spans="2:43" ht="27.75" customHeight="1" x14ac:dyDescent="0.25">
      <c r="B27" s="255" t="s">
        <v>15</v>
      </c>
      <c r="C27" s="134"/>
      <c r="D27" s="254" t="s">
        <v>15</v>
      </c>
      <c r="E27" s="134"/>
      <c r="F27" s="232" t="str">
        <f t="shared" si="0"/>
        <v>-</v>
      </c>
      <c r="G27" s="232" t="str">
        <f t="shared" si="3"/>
        <v>-</v>
      </c>
      <c r="H27" s="66"/>
      <c r="I27" s="66"/>
      <c r="J27" s="133"/>
      <c r="K27" s="66"/>
      <c r="L27" s="133"/>
      <c r="M27" s="66"/>
      <c r="N27" s="133"/>
      <c r="O27" s="66"/>
      <c r="P27" s="133"/>
      <c r="Q27" s="66"/>
      <c r="R27" s="133"/>
      <c r="S27" s="66"/>
      <c r="T27" s="133"/>
      <c r="U27" s="66"/>
      <c r="V27" s="133"/>
      <c r="W27" s="66"/>
      <c r="X27" s="133"/>
      <c r="Y27" s="66"/>
      <c r="Z27" s="133"/>
      <c r="AA27" s="66"/>
      <c r="AB27" s="133"/>
      <c r="AC27" s="66"/>
      <c r="AD27" s="133"/>
      <c r="AE27" s="66"/>
      <c r="AF27" s="133"/>
      <c r="AG27" s="66"/>
      <c r="AH27" s="5">
        <f t="shared" si="1"/>
        <v>0</v>
      </c>
      <c r="AI27" s="5" t="e">
        <f t="shared" si="2"/>
        <v>#DIV/0!</v>
      </c>
      <c r="AJ27" s="5">
        <f t="shared" si="4"/>
        <v>0</v>
      </c>
      <c r="AK27" s="307" t="b">
        <f t="shared" si="5"/>
        <v>0</v>
      </c>
      <c r="AL27" s="307" t="str">
        <f t="shared" si="6"/>
        <v>-</v>
      </c>
      <c r="AM27" s="307"/>
      <c r="AN27" s="307"/>
      <c r="AO27" s="307"/>
      <c r="AP27" s="307"/>
      <c r="AQ27" s="307"/>
    </row>
    <row r="28" spans="2:43" ht="27.75" customHeight="1" x14ac:dyDescent="0.25">
      <c r="B28" s="255" t="s">
        <v>15</v>
      </c>
      <c r="C28" s="134"/>
      <c r="D28" s="254" t="s">
        <v>15</v>
      </c>
      <c r="E28" s="134"/>
      <c r="F28" s="232" t="str">
        <f t="shared" si="0"/>
        <v>-</v>
      </c>
      <c r="G28" s="232" t="str">
        <f t="shared" si="3"/>
        <v>-</v>
      </c>
      <c r="H28" s="66"/>
      <c r="I28" s="66"/>
      <c r="J28" s="133"/>
      <c r="K28" s="66"/>
      <c r="L28" s="133"/>
      <c r="M28" s="66"/>
      <c r="N28" s="133"/>
      <c r="O28" s="66"/>
      <c r="P28" s="133"/>
      <c r="Q28" s="66"/>
      <c r="R28" s="133"/>
      <c r="S28" s="66"/>
      <c r="T28" s="133"/>
      <c r="U28" s="66"/>
      <c r="V28" s="133"/>
      <c r="W28" s="66"/>
      <c r="X28" s="133"/>
      <c r="Y28" s="66"/>
      <c r="Z28" s="133"/>
      <c r="AA28" s="66"/>
      <c r="AB28" s="133"/>
      <c r="AC28" s="66"/>
      <c r="AD28" s="133"/>
      <c r="AE28" s="66"/>
      <c r="AF28" s="133"/>
      <c r="AG28" s="66"/>
      <c r="AH28" s="5">
        <f t="shared" si="1"/>
        <v>0</v>
      </c>
      <c r="AI28" s="5" t="e">
        <f t="shared" si="2"/>
        <v>#DIV/0!</v>
      </c>
      <c r="AJ28" s="5">
        <f t="shared" si="4"/>
        <v>0</v>
      </c>
      <c r="AK28" s="307" t="b">
        <f t="shared" si="5"/>
        <v>0</v>
      </c>
      <c r="AL28" s="307"/>
      <c r="AM28" s="307"/>
      <c r="AN28" s="307"/>
      <c r="AO28" s="307"/>
      <c r="AP28" s="307"/>
      <c r="AQ28" s="307"/>
    </row>
    <row r="29" spans="2:43" ht="27.75" customHeight="1" x14ac:dyDescent="0.25">
      <c r="B29" s="255" t="s">
        <v>15</v>
      </c>
      <c r="C29" s="134"/>
      <c r="D29" s="254" t="s">
        <v>15</v>
      </c>
      <c r="E29" s="134"/>
      <c r="F29" s="232" t="str">
        <f t="shared" si="0"/>
        <v>-</v>
      </c>
      <c r="G29" s="232" t="str">
        <f t="shared" si="3"/>
        <v>-</v>
      </c>
      <c r="H29" s="66"/>
      <c r="I29" s="66"/>
      <c r="J29" s="133"/>
      <c r="K29" s="66"/>
      <c r="L29" s="133"/>
      <c r="M29" s="66"/>
      <c r="N29" s="133"/>
      <c r="O29" s="66"/>
      <c r="P29" s="133"/>
      <c r="Q29" s="66"/>
      <c r="R29" s="133"/>
      <c r="S29" s="66"/>
      <c r="T29" s="133"/>
      <c r="U29" s="66"/>
      <c r="V29" s="133"/>
      <c r="W29" s="66"/>
      <c r="X29" s="133"/>
      <c r="Y29" s="66"/>
      <c r="Z29" s="133"/>
      <c r="AA29" s="66"/>
      <c r="AB29" s="133"/>
      <c r="AC29" s="66"/>
      <c r="AD29" s="133"/>
      <c r="AE29" s="66"/>
      <c r="AF29" s="133"/>
      <c r="AG29" s="66"/>
      <c r="AH29" s="5">
        <f t="shared" si="1"/>
        <v>0</v>
      </c>
      <c r="AI29" s="5" t="e">
        <f t="shared" si="2"/>
        <v>#DIV/0!</v>
      </c>
      <c r="AJ29" s="5">
        <f t="shared" si="4"/>
        <v>0</v>
      </c>
      <c r="AK29" s="307" t="b">
        <f t="shared" si="5"/>
        <v>0</v>
      </c>
      <c r="AL29" s="307"/>
      <c r="AM29" s="307"/>
      <c r="AN29" s="307"/>
      <c r="AO29" s="307"/>
      <c r="AP29" s="307"/>
      <c r="AQ29" s="307"/>
    </row>
    <row r="30" spans="2:43" ht="27.75" customHeight="1" x14ac:dyDescent="0.25">
      <c r="B30" s="255" t="s">
        <v>15</v>
      </c>
      <c r="C30" s="134"/>
      <c r="D30" s="254" t="s">
        <v>15</v>
      </c>
      <c r="E30" s="134"/>
      <c r="F30" s="232" t="str">
        <f t="shared" si="0"/>
        <v>-</v>
      </c>
      <c r="G30" s="232" t="str">
        <f t="shared" si="3"/>
        <v>-</v>
      </c>
      <c r="H30" s="66"/>
      <c r="I30" s="66"/>
      <c r="J30" s="133"/>
      <c r="K30" s="66"/>
      <c r="L30" s="133"/>
      <c r="M30" s="66"/>
      <c r="N30" s="133"/>
      <c r="O30" s="66"/>
      <c r="P30" s="133"/>
      <c r="Q30" s="66"/>
      <c r="R30" s="133"/>
      <c r="S30" s="66"/>
      <c r="T30" s="133"/>
      <c r="U30" s="66"/>
      <c r="V30" s="133"/>
      <c r="W30" s="66"/>
      <c r="X30" s="133"/>
      <c r="Y30" s="66"/>
      <c r="Z30" s="133"/>
      <c r="AA30" s="66"/>
      <c r="AB30" s="133"/>
      <c r="AC30" s="66"/>
      <c r="AD30" s="133"/>
      <c r="AE30" s="66"/>
      <c r="AF30" s="133"/>
      <c r="AG30" s="66"/>
      <c r="AH30" s="5">
        <f t="shared" si="1"/>
        <v>0</v>
      </c>
      <c r="AI30" s="5" t="e">
        <f t="shared" si="2"/>
        <v>#DIV/0!</v>
      </c>
      <c r="AJ30" s="5">
        <f t="shared" si="4"/>
        <v>0</v>
      </c>
      <c r="AK30" s="307" t="b">
        <f t="shared" si="5"/>
        <v>0</v>
      </c>
      <c r="AL30" s="307"/>
      <c r="AM30" s="307"/>
      <c r="AN30" s="307"/>
      <c r="AO30" s="307"/>
      <c r="AP30" s="307"/>
      <c r="AQ30" s="307"/>
    </row>
    <row r="31" spans="2:43" ht="27.75" customHeight="1" x14ac:dyDescent="0.25">
      <c r="B31" s="255" t="s">
        <v>15</v>
      </c>
      <c r="C31" s="134"/>
      <c r="D31" s="254" t="s">
        <v>15</v>
      </c>
      <c r="E31" s="134"/>
      <c r="F31" s="232" t="str">
        <f t="shared" si="0"/>
        <v>-</v>
      </c>
      <c r="G31" s="232" t="str">
        <f t="shared" si="3"/>
        <v>-</v>
      </c>
      <c r="H31" s="66"/>
      <c r="I31" s="66"/>
      <c r="J31" s="133"/>
      <c r="K31" s="66"/>
      <c r="L31" s="133"/>
      <c r="M31" s="66"/>
      <c r="N31" s="133"/>
      <c r="O31" s="66"/>
      <c r="P31" s="133"/>
      <c r="Q31" s="66"/>
      <c r="R31" s="133"/>
      <c r="S31" s="66"/>
      <c r="T31" s="133"/>
      <c r="U31" s="66"/>
      <c r="V31" s="133"/>
      <c r="W31" s="66"/>
      <c r="X31" s="133"/>
      <c r="Y31" s="66"/>
      <c r="Z31" s="133"/>
      <c r="AA31" s="66"/>
      <c r="AB31" s="133"/>
      <c r="AC31" s="66"/>
      <c r="AD31" s="133"/>
      <c r="AE31" s="66"/>
      <c r="AF31" s="133"/>
      <c r="AG31" s="66"/>
      <c r="AH31" s="5">
        <f t="shared" si="1"/>
        <v>0</v>
      </c>
      <c r="AI31" s="5" t="e">
        <f t="shared" si="2"/>
        <v>#DIV/0!</v>
      </c>
      <c r="AJ31" s="5">
        <f t="shared" si="4"/>
        <v>0</v>
      </c>
      <c r="AK31" s="307" t="b">
        <f t="shared" si="5"/>
        <v>0</v>
      </c>
      <c r="AM31" s="307"/>
    </row>
    <row r="32" spans="2:43" ht="27.75" customHeight="1" x14ac:dyDescent="0.25">
      <c r="B32" s="255" t="s">
        <v>15</v>
      </c>
      <c r="C32" s="134"/>
      <c r="D32" s="254" t="s">
        <v>15</v>
      </c>
      <c r="E32" s="134"/>
      <c r="F32" s="232" t="str">
        <f t="shared" si="0"/>
        <v>-</v>
      </c>
      <c r="G32" s="232" t="str">
        <f t="shared" si="3"/>
        <v>-</v>
      </c>
      <c r="H32" s="66"/>
      <c r="I32" s="66"/>
      <c r="J32" s="133"/>
      <c r="K32" s="66"/>
      <c r="L32" s="133"/>
      <c r="M32" s="66"/>
      <c r="N32" s="133"/>
      <c r="O32" s="66"/>
      <c r="P32" s="133"/>
      <c r="Q32" s="66"/>
      <c r="R32" s="133"/>
      <c r="S32" s="66"/>
      <c r="T32" s="133"/>
      <c r="U32" s="66"/>
      <c r="V32" s="133"/>
      <c r="W32" s="66"/>
      <c r="X32" s="133"/>
      <c r="Y32" s="66"/>
      <c r="Z32" s="133"/>
      <c r="AA32" s="66"/>
      <c r="AB32" s="133"/>
      <c r="AC32" s="66"/>
      <c r="AD32" s="133"/>
      <c r="AE32" s="66"/>
      <c r="AF32" s="133"/>
      <c r="AG32" s="66"/>
      <c r="AH32" s="5">
        <f t="shared" si="1"/>
        <v>0</v>
      </c>
      <c r="AI32" s="5" t="e">
        <f t="shared" si="2"/>
        <v>#DIV/0!</v>
      </c>
      <c r="AJ32" s="5">
        <f t="shared" si="4"/>
        <v>0</v>
      </c>
      <c r="AK32" s="307" t="b">
        <f t="shared" si="5"/>
        <v>0</v>
      </c>
      <c r="AM32" s="307"/>
    </row>
    <row r="33" spans="2:39" ht="27.75" customHeight="1" x14ac:dyDescent="0.25">
      <c r="B33" s="255" t="s">
        <v>15</v>
      </c>
      <c r="C33" s="134"/>
      <c r="D33" s="254" t="s">
        <v>15</v>
      </c>
      <c r="E33" s="134"/>
      <c r="F33" s="232" t="str">
        <f t="shared" si="0"/>
        <v>-</v>
      </c>
      <c r="G33" s="232" t="str">
        <f t="shared" si="3"/>
        <v>-</v>
      </c>
      <c r="H33" s="66"/>
      <c r="I33" s="66"/>
      <c r="J33" s="133"/>
      <c r="K33" s="66"/>
      <c r="L33" s="133"/>
      <c r="M33" s="66"/>
      <c r="N33" s="133"/>
      <c r="O33" s="66"/>
      <c r="P33" s="133"/>
      <c r="Q33" s="66"/>
      <c r="R33" s="133"/>
      <c r="S33" s="66"/>
      <c r="T33" s="133"/>
      <c r="U33" s="66"/>
      <c r="V33" s="133"/>
      <c r="W33" s="66"/>
      <c r="X33" s="133"/>
      <c r="Y33" s="66"/>
      <c r="Z33" s="133"/>
      <c r="AA33" s="66"/>
      <c r="AB33" s="133"/>
      <c r="AC33" s="66"/>
      <c r="AD33" s="133"/>
      <c r="AE33" s="66"/>
      <c r="AF33" s="133"/>
      <c r="AG33" s="66"/>
      <c r="AH33" s="5">
        <f t="shared" si="1"/>
        <v>0</v>
      </c>
      <c r="AI33" s="5" t="e">
        <f t="shared" si="2"/>
        <v>#DIV/0!</v>
      </c>
      <c r="AJ33" s="5">
        <f t="shared" si="4"/>
        <v>0</v>
      </c>
      <c r="AK33" s="307" t="b">
        <f t="shared" si="5"/>
        <v>0</v>
      </c>
      <c r="AM33" s="307"/>
    </row>
    <row r="34" spans="2:39" ht="27.75" customHeight="1" x14ac:dyDescent="0.25">
      <c r="B34" s="255" t="s">
        <v>15</v>
      </c>
      <c r="C34" s="134"/>
      <c r="D34" s="254" t="s">
        <v>15</v>
      </c>
      <c r="E34" s="134"/>
      <c r="F34" s="232" t="str">
        <f t="shared" si="0"/>
        <v>-</v>
      </c>
      <c r="G34" s="232" t="str">
        <f t="shared" si="3"/>
        <v>-</v>
      </c>
      <c r="H34" s="66"/>
      <c r="I34" s="66"/>
      <c r="J34" s="133"/>
      <c r="K34" s="66"/>
      <c r="L34" s="133"/>
      <c r="M34" s="66"/>
      <c r="N34" s="133"/>
      <c r="O34" s="66"/>
      <c r="P34" s="133"/>
      <c r="Q34" s="66"/>
      <c r="R34" s="133"/>
      <c r="S34" s="66"/>
      <c r="T34" s="133"/>
      <c r="U34" s="66"/>
      <c r="V34" s="133"/>
      <c r="W34" s="66"/>
      <c r="X34" s="133"/>
      <c r="Y34" s="66"/>
      <c r="Z34" s="133"/>
      <c r="AA34" s="66"/>
      <c r="AB34" s="133"/>
      <c r="AC34" s="66"/>
      <c r="AD34" s="133"/>
      <c r="AE34" s="66"/>
      <c r="AF34" s="133"/>
      <c r="AG34" s="66"/>
      <c r="AH34" s="5">
        <f t="shared" si="1"/>
        <v>0</v>
      </c>
      <c r="AI34" s="5" t="e">
        <f t="shared" si="2"/>
        <v>#DIV/0!</v>
      </c>
      <c r="AJ34" s="5">
        <f t="shared" si="4"/>
        <v>0</v>
      </c>
      <c r="AK34" s="307" t="b">
        <f t="shared" si="5"/>
        <v>0</v>
      </c>
      <c r="AM34" s="307"/>
    </row>
    <row r="35" spans="2:39" ht="27.75" customHeight="1" x14ac:dyDescent="0.25">
      <c r="B35" s="255" t="s">
        <v>15</v>
      </c>
      <c r="C35" s="134"/>
      <c r="D35" s="254" t="s">
        <v>15</v>
      </c>
      <c r="E35" s="134"/>
      <c r="F35" s="232" t="str">
        <f t="shared" si="0"/>
        <v>-</v>
      </c>
      <c r="G35" s="232" t="str">
        <f t="shared" si="3"/>
        <v>-</v>
      </c>
      <c r="H35" s="66"/>
      <c r="I35" s="66"/>
      <c r="J35" s="133"/>
      <c r="K35" s="66"/>
      <c r="L35" s="133"/>
      <c r="M35" s="66"/>
      <c r="N35" s="133"/>
      <c r="O35" s="66"/>
      <c r="P35" s="133"/>
      <c r="Q35" s="66"/>
      <c r="R35" s="133"/>
      <c r="S35" s="66"/>
      <c r="T35" s="133"/>
      <c r="U35" s="66"/>
      <c r="V35" s="133"/>
      <c r="W35" s="66"/>
      <c r="X35" s="133"/>
      <c r="Y35" s="66"/>
      <c r="Z35" s="133"/>
      <c r="AA35" s="66"/>
      <c r="AB35" s="133"/>
      <c r="AC35" s="66"/>
      <c r="AD35" s="133"/>
      <c r="AE35" s="66"/>
      <c r="AF35" s="133"/>
      <c r="AG35" s="66"/>
      <c r="AH35" s="5">
        <f t="shared" si="1"/>
        <v>0</v>
      </c>
      <c r="AI35" s="5" t="e">
        <f t="shared" si="2"/>
        <v>#DIV/0!</v>
      </c>
      <c r="AJ35" s="5">
        <f t="shared" si="4"/>
        <v>0</v>
      </c>
      <c r="AK35" s="307" t="b">
        <f t="shared" si="5"/>
        <v>0</v>
      </c>
      <c r="AM35" s="307"/>
    </row>
    <row r="36" spans="2:39" ht="27.75" customHeight="1" x14ac:dyDescent="0.25">
      <c r="B36" s="255" t="s">
        <v>15</v>
      </c>
      <c r="C36" s="134"/>
      <c r="D36" s="254" t="s">
        <v>15</v>
      </c>
      <c r="E36" s="134"/>
      <c r="F36" s="232" t="str">
        <f t="shared" si="0"/>
        <v>-</v>
      </c>
      <c r="G36" s="232" t="str">
        <f t="shared" si="3"/>
        <v>-</v>
      </c>
      <c r="H36" s="66"/>
      <c r="I36" s="66"/>
      <c r="J36" s="133"/>
      <c r="K36" s="66"/>
      <c r="L36" s="133"/>
      <c r="M36" s="66"/>
      <c r="N36" s="133"/>
      <c r="O36" s="66"/>
      <c r="P36" s="133"/>
      <c r="Q36" s="66"/>
      <c r="R36" s="133"/>
      <c r="S36" s="66"/>
      <c r="T36" s="133"/>
      <c r="U36" s="66"/>
      <c r="V36" s="133"/>
      <c r="W36" s="66"/>
      <c r="X36" s="133"/>
      <c r="Y36" s="66"/>
      <c r="Z36" s="133"/>
      <c r="AA36" s="66"/>
      <c r="AB36" s="133"/>
      <c r="AC36" s="66"/>
      <c r="AD36" s="133"/>
      <c r="AE36" s="66"/>
      <c r="AF36" s="133"/>
      <c r="AG36" s="66"/>
      <c r="AH36" s="5">
        <f t="shared" si="1"/>
        <v>0</v>
      </c>
      <c r="AI36" s="5" t="e">
        <f t="shared" si="2"/>
        <v>#DIV/0!</v>
      </c>
      <c r="AJ36" s="5">
        <f t="shared" si="4"/>
        <v>0</v>
      </c>
      <c r="AK36" s="307" t="b">
        <f t="shared" si="5"/>
        <v>0</v>
      </c>
    </row>
    <row r="37" spans="2:39" ht="27.75" customHeight="1" x14ac:dyDescent="0.25">
      <c r="B37" s="255" t="s">
        <v>15</v>
      </c>
      <c r="C37" s="134"/>
      <c r="D37" s="254" t="s">
        <v>15</v>
      </c>
      <c r="E37" s="134"/>
      <c r="F37" s="232" t="str">
        <f t="shared" si="0"/>
        <v>-</v>
      </c>
      <c r="G37" s="232" t="str">
        <f t="shared" si="3"/>
        <v>-</v>
      </c>
      <c r="H37" s="66"/>
      <c r="I37" s="66"/>
      <c r="J37" s="133"/>
      <c r="K37" s="66"/>
      <c r="L37" s="133"/>
      <c r="M37" s="66"/>
      <c r="N37" s="133"/>
      <c r="O37" s="66"/>
      <c r="P37" s="133"/>
      <c r="Q37" s="66"/>
      <c r="R37" s="133"/>
      <c r="S37" s="66"/>
      <c r="T37" s="133"/>
      <c r="U37" s="66"/>
      <c r="V37" s="133"/>
      <c r="W37" s="66"/>
      <c r="X37" s="133"/>
      <c r="Y37" s="66"/>
      <c r="Z37" s="133"/>
      <c r="AA37" s="66"/>
      <c r="AB37" s="133"/>
      <c r="AC37" s="66"/>
      <c r="AD37" s="133"/>
      <c r="AE37" s="66"/>
      <c r="AF37" s="133"/>
      <c r="AG37" s="66"/>
      <c r="AH37" s="5">
        <f t="shared" si="1"/>
        <v>0</v>
      </c>
      <c r="AI37" s="5" t="e">
        <f t="shared" si="2"/>
        <v>#DIV/0!</v>
      </c>
      <c r="AJ37" s="5">
        <f t="shared" si="4"/>
        <v>0</v>
      </c>
      <c r="AK37" s="307" t="b">
        <f t="shared" si="5"/>
        <v>0</v>
      </c>
    </row>
    <row r="38" spans="2:39" ht="27.75" customHeight="1" x14ac:dyDescent="0.25">
      <c r="B38" s="255" t="s">
        <v>15</v>
      </c>
      <c r="C38" s="134"/>
      <c r="D38" s="254" t="s">
        <v>15</v>
      </c>
      <c r="E38" s="134"/>
      <c r="F38" s="232" t="str">
        <f t="shared" si="0"/>
        <v>-</v>
      </c>
      <c r="G38" s="232" t="str">
        <f t="shared" si="3"/>
        <v>-</v>
      </c>
      <c r="H38" s="66"/>
      <c r="I38" s="66"/>
      <c r="J38" s="133"/>
      <c r="K38" s="66"/>
      <c r="L38" s="133"/>
      <c r="M38" s="66"/>
      <c r="N38" s="133"/>
      <c r="O38" s="66"/>
      <c r="P38" s="133"/>
      <c r="Q38" s="66"/>
      <c r="R38" s="133"/>
      <c r="S38" s="66"/>
      <c r="T38" s="133"/>
      <c r="U38" s="66"/>
      <c r="V38" s="133"/>
      <c r="W38" s="66"/>
      <c r="X38" s="133"/>
      <c r="Y38" s="66"/>
      <c r="Z38" s="133"/>
      <c r="AA38" s="66"/>
      <c r="AB38" s="133"/>
      <c r="AC38" s="66"/>
      <c r="AD38" s="133"/>
      <c r="AE38" s="66"/>
      <c r="AF38" s="133"/>
      <c r="AG38" s="66"/>
      <c r="AH38" s="5">
        <f t="shared" si="1"/>
        <v>0</v>
      </c>
      <c r="AI38" s="5" t="e">
        <f t="shared" si="2"/>
        <v>#DIV/0!</v>
      </c>
      <c r="AJ38" s="5">
        <f t="shared" si="4"/>
        <v>0</v>
      </c>
      <c r="AK38" s="307" t="b">
        <f t="shared" si="5"/>
        <v>0</v>
      </c>
    </row>
    <row r="39" spans="2:39" ht="27.75" customHeight="1" x14ac:dyDescent="0.25">
      <c r="B39" s="255" t="s">
        <v>15</v>
      </c>
      <c r="C39" s="134"/>
      <c r="D39" s="254" t="s">
        <v>15</v>
      </c>
      <c r="E39" s="134"/>
      <c r="F39" s="232" t="str">
        <f t="shared" si="0"/>
        <v>-</v>
      </c>
      <c r="G39" s="232" t="str">
        <f t="shared" si="3"/>
        <v>-</v>
      </c>
      <c r="H39" s="66"/>
      <c r="I39" s="66"/>
      <c r="J39" s="133"/>
      <c r="K39" s="66"/>
      <c r="L39" s="133"/>
      <c r="M39" s="66"/>
      <c r="N39" s="133"/>
      <c r="O39" s="66"/>
      <c r="P39" s="133"/>
      <c r="Q39" s="66"/>
      <c r="R39" s="133"/>
      <c r="S39" s="66"/>
      <c r="T39" s="133"/>
      <c r="U39" s="66"/>
      <c r="V39" s="133"/>
      <c r="W39" s="66"/>
      <c r="X39" s="133"/>
      <c r="Y39" s="66"/>
      <c r="Z39" s="133"/>
      <c r="AA39" s="66"/>
      <c r="AB39" s="133"/>
      <c r="AC39" s="66"/>
      <c r="AD39" s="133"/>
      <c r="AE39" s="66"/>
      <c r="AF39" s="133"/>
      <c r="AG39" s="66"/>
      <c r="AH39" s="5">
        <f t="shared" si="1"/>
        <v>0</v>
      </c>
      <c r="AI39" s="5" t="e">
        <f t="shared" si="2"/>
        <v>#DIV/0!</v>
      </c>
      <c r="AJ39" s="5">
        <f t="shared" si="4"/>
        <v>0</v>
      </c>
      <c r="AK39" s="307" t="b">
        <f t="shared" si="5"/>
        <v>0</v>
      </c>
    </row>
    <row r="40" spans="2:39" ht="27.75" customHeight="1" x14ac:dyDescent="0.25">
      <c r="B40" s="255" t="s">
        <v>15</v>
      </c>
      <c r="C40" s="134"/>
      <c r="D40" s="254" t="s">
        <v>15</v>
      </c>
      <c r="E40" s="134"/>
      <c r="F40" s="232" t="str">
        <f t="shared" si="0"/>
        <v>-</v>
      </c>
      <c r="G40" s="232" t="str">
        <f t="shared" si="3"/>
        <v>-</v>
      </c>
      <c r="H40" s="66"/>
      <c r="I40" s="66"/>
      <c r="J40" s="133"/>
      <c r="K40" s="66"/>
      <c r="L40" s="133"/>
      <c r="M40" s="66"/>
      <c r="N40" s="133"/>
      <c r="O40" s="66"/>
      <c r="P40" s="133"/>
      <c r="Q40" s="66"/>
      <c r="R40" s="133"/>
      <c r="S40" s="66"/>
      <c r="T40" s="133"/>
      <c r="U40" s="66"/>
      <c r="V40" s="133"/>
      <c r="W40" s="66"/>
      <c r="X40" s="133"/>
      <c r="Y40" s="66"/>
      <c r="Z40" s="133"/>
      <c r="AA40" s="66"/>
      <c r="AB40" s="133"/>
      <c r="AC40" s="66"/>
      <c r="AD40" s="133"/>
      <c r="AE40" s="66"/>
      <c r="AF40" s="133"/>
      <c r="AG40" s="66"/>
      <c r="AH40" s="5">
        <f t="shared" si="1"/>
        <v>0</v>
      </c>
      <c r="AI40" s="5" t="e">
        <f t="shared" si="2"/>
        <v>#DIV/0!</v>
      </c>
      <c r="AJ40" s="5">
        <f t="shared" si="4"/>
        <v>0</v>
      </c>
      <c r="AK40" s="307" t="b">
        <f t="shared" si="5"/>
        <v>0</v>
      </c>
    </row>
    <row r="41" spans="2:39" ht="27.75" customHeight="1" x14ac:dyDescent="0.25">
      <c r="B41" s="255" t="s">
        <v>15</v>
      </c>
      <c r="C41" s="134"/>
      <c r="D41" s="254" t="s">
        <v>15</v>
      </c>
      <c r="E41" s="134"/>
      <c r="F41" s="232" t="str">
        <f t="shared" si="0"/>
        <v>-</v>
      </c>
      <c r="G41" s="232" t="str">
        <f t="shared" si="3"/>
        <v>-</v>
      </c>
      <c r="H41" s="66"/>
      <c r="I41" s="66"/>
      <c r="J41" s="133"/>
      <c r="K41" s="66"/>
      <c r="L41" s="133"/>
      <c r="M41" s="66"/>
      <c r="N41" s="133"/>
      <c r="O41" s="66"/>
      <c r="P41" s="133"/>
      <c r="Q41" s="66"/>
      <c r="R41" s="133"/>
      <c r="S41" s="66"/>
      <c r="T41" s="133"/>
      <c r="U41" s="66"/>
      <c r="V41" s="133"/>
      <c r="W41" s="66"/>
      <c r="X41" s="133"/>
      <c r="Y41" s="66"/>
      <c r="Z41" s="133"/>
      <c r="AA41" s="66"/>
      <c r="AB41" s="133"/>
      <c r="AC41" s="66"/>
      <c r="AD41" s="133"/>
      <c r="AE41" s="66"/>
      <c r="AF41" s="133"/>
      <c r="AG41" s="66"/>
      <c r="AH41" s="5">
        <f t="shared" si="1"/>
        <v>0</v>
      </c>
      <c r="AI41" s="5" t="e">
        <f t="shared" si="2"/>
        <v>#DIV/0!</v>
      </c>
      <c r="AJ41" s="5">
        <f t="shared" si="4"/>
        <v>0</v>
      </c>
      <c r="AK41" s="307" t="b">
        <f t="shared" si="5"/>
        <v>0</v>
      </c>
    </row>
    <row r="42" spans="2:39" ht="27.75" customHeight="1" x14ac:dyDescent="0.25">
      <c r="B42" s="255" t="s">
        <v>15</v>
      </c>
      <c r="C42" s="134"/>
      <c r="D42" s="254" t="s">
        <v>15</v>
      </c>
      <c r="E42" s="134"/>
      <c r="F42" s="232" t="str">
        <f t="shared" si="0"/>
        <v>-</v>
      </c>
      <c r="G42" s="232" t="str">
        <f t="shared" si="3"/>
        <v>-</v>
      </c>
      <c r="H42" s="66"/>
      <c r="I42" s="66"/>
      <c r="J42" s="133"/>
      <c r="K42" s="66"/>
      <c r="L42" s="133"/>
      <c r="M42" s="66"/>
      <c r="N42" s="133"/>
      <c r="O42" s="66"/>
      <c r="P42" s="133"/>
      <c r="Q42" s="66"/>
      <c r="R42" s="133"/>
      <c r="S42" s="66"/>
      <c r="T42" s="133"/>
      <c r="U42" s="66"/>
      <c r="V42" s="133"/>
      <c r="W42" s="66"/>
      <c r="X42" s="133"/>
      <c r="Y42" s="66"/>
      <c r="Z42" s="133"/>
      <c r="AA42" s="66"/>
      <c r="AB42" s="133"/>
      <c r="AC42" s="66"/>
      <c r="AD42" s="133"/>
      <c r="AE42" s="66"/>
      <c r="AF42" s="133"/>
      <c r="AG42" s="66"/>
      <c r="AH42" s="5">
        <f t="shared" si="1"/>
        <v>0</v>
      </c>
      <c r="AI42" s="5" t="e">
        <f t="shared" si="2"/>
        <v>#DIV/0!</v>
      </c>
      <c r="AJ42" s="5">
        <f t="shared" si="4"/>
        <v>0</v>
      </c>
      <c r="AK42" s="307" t="b">
        <f t="shared" si="5"/>
        <v>0</v>
      </c>
    </row>
    <row r="43" spans="2:39" ht="27.75" customHeight="1" x14ac:dyDescent="0.25">
      <c r="B43" s="255" t="s">
        <v>15</v>
      </c>
      <c r="C43" s="134"/>
      <c r="D43" s="254" t="s">
        <v>15</v>
      </c>
      <c r="E43" s="134"/>
      <c r="F43" s="232" t="str">
        <f t="shared" si="0"/>
        <v>-</v>
      </c>
      <c r="G43" s="232" t="str">
        <f t="shared" si="3"/>
        <v>-</v>
      </c>
      <c r="H43" s="66"/>
      <c r="I43" s="66"/>
      <c r="J43" s="133"/>
      <c r="K43" s="66"/>
      <c r="L43" s="133"/>
      <c r="M43" s="66"/>
      <c r="N43" s="133"/>
      <c r="O43" s="66"/>
      <c r="P43" s="133"/>
      <c r="Q43" s="66"/>
      <c r="R43" s="133"/>
      <c r="S43" s="66"/>
      <c r="T43" s="133"/>
      <c r="U43" s="66"/>
      <c r="V43" s="133"/>
      <c r="W43" s="66"/>
      <c r="X43" s="133"/>
      <c r="Y43" s="66"/>
      <c r="Z43" s="133"/>
      <c r="AA43" s="66"/>
      <c r="AB43" s="133"/>
      <c r="AC43" s="66"/>
      <c r="AD43" s="133"/>
      <c r="AE43" s="66"/>
      <c r="AF43" s="133"/>
      <c r="AG43" s="66"/>
      <c r="AH43" s="5">
        <f t="shared" si="1"/>
        <v>0</v>
      </c>
      <c r="AI43" s="5" t="e">
        <f t="shared" si="2"/>
        <v>#DIV/0!</v>
      </c>
      <c r="AJ43" s="5">
        <f t="shared" si="4"/>
        <v>0</v>
      </c>
      <c r="AK43" s="307" t="b">
        <f t="shared" si="5"/>
        <v>0</v>
      </c>
    </row>
    <row r="44" spans="2:39" ht="27.75" customHeight="1" x14ac:dyDescent="0.25">
      <c r="B44" s="255" t="s">
        <v>15</v>
      </c>
      <c r="C44" s="134"/>
      <c r="D44" s="254" t="s">
        <v>15</v>
      </c>
      <c r="E44" s="134"/>
      <c r="F44" s="232" t="str">
        <f t="shared" si="0"/>
        <v>-</v>
      </c>
      <c r="G44" s="232" t="str">
        <f t="shared" si="3"/>
        <v>-</v>
      </c>
      <c r="H44" s="66"/>
      <c r="I44" s="66"/>
      <c r="J44" s="133"/>
      <c r="K44" s="66"/>
      <c r="L44" s="133"/>
      <c r="M44" s="66"/>
      <c r="N44" s="133"/>
      <c r="O44" s="66"/>
      <c r="P44" s="133"/>
      <c r="Q44" s="66"/>
      <c r="R44" s="133"/>
      <c r="S44" s="66"/>
      <c r="T44" s="133"/>
      <c r="U44" s="66"/>
      <c r="V44" s="133"/>
      <c r="W44" s="66"/>
      <c r="X44" s="133"/>
      <c r="Y44" s="66"/>
      <c r="Z44" s="133"/>
      <c r="AA44" s="66"/>
      <c r="AB44" s="133"/>
      <c r="AC44" s="66"/>
      <c r="AD44" s="133"/>
      <c r="AE44" s="66"/>
      <c r="AF44" s="133"/>
      <c r="AG44" s="66"/>
      <c r="AH44" s="5">
        <f t="shared" si="1"/>
        <v>0</v>
      </c>
      <c r="AI44" s="5" t="e">
        <f t="shared" si="2"/>
        <v>#DIV/0!</v>
      </c>
      <c r="AJ44" s="5">
        <f t="shared" si="4"/>
        <v>0</v>
      </c>
      <c r="AK44" s="307" t="b">
        <f t="shared" si="5"/>
        <v>0</v>
      </c>
    </row>
    <row r="45" spans="2:39" ht="27.75" customHeight="1" x14ac:dyDescent="0.25">
      <c r="B45" s="255" t="s">
        <v>15</v>
      </c>
      <c r="C45" s="134"/>
      <c r="D45" s="254" t="s">
        <v>15</v>
      </c>
      <c r="E45" s="134"/>
      <c r="F45" s="232" t="str">
        <f t="shared" si="0"/>
        <v>-</v>
      </c>
      <c r="G45" s="232" t="str">
        <f t="shared" si="3"/>
        <v>-</v>
      </c>
      <c r="H45" s="66"/>
      <c r="I45" s="66"/>
      <c r="J45" s="133"/>
      <c r="K45" s="66"/>
      <c r="L45" s="133"/>
      <c r="M45" s="66"/>
      <c r="N45" s="133"/>
      <c r="O45" s="66"/>
      <c r="P45" s="133"/>
      <c r="Q45" s="66"/>
      <c r="R45" s="133"/>
      <c r="S45" s="66"/>
      <c r="T45" s="133"/>
      <c r="U45" s="66"/>
      <c r="V45" s="133"/>
      <c r="W45" s="66"/>
      <c r="X45" s="133"/>
      <c r="Y45" s="66"/>
      <c r="Z45" s="133"/>
      <c r="AA45" s="66"/>
      <c r="AB45" s="133"/>
      <c r="AC45" s="66"/>
      <c r="AD45" s="133"/>
      <c r="AE45" s="66"/>
      <c r="AF45" s="133"/>
      <c r="AG45" s="66"/>
      <c r="AH45" s="5">
        <f t="shared" si="1"/>
        <v>0</v>
      </c>
      <c r="AI45" s="5" t="e">
        <f t="shared" si="2"/>
        <v>#DIV/0!</v>
      </c>
      <c r="AJ45" s="5">
        <f t="shared" si="4"/>
        <v>0</v>
      </c>
      <c r="AK45" s="307" t="b">
        <f t="shared" si="5"/>
        <v>0</v>
      </c>
    </row>
    <row r="46" spans="2:39" ht="27.75" customHeight="1" x14ac:dyDescent="0.25">
      <c r="B46" s="255" t="s">
        <v>15</v>
      </c>
      <c r="C46" s="134"/>
      <c r="D46" s="254" t="s">
        <v>15</v>
      </c>
      <c r="E46" s="134"/>
      <c r="F46" s="232" t="str">
        <f t="shared" si="0"/>
        <v>-</v>
      </c>
      <c r="G46" s="232" t="str">
        <f t="shared" si="3"/>
        <v>-</v>
      </c>
      <c r="H46" s="66"/>
      <c r="I46" s="66"/>
      <c r="J46" s="133"/>
      <c r="K46" s="66"/>
      <c r="L46" s="133"/>
      <c r="M46" s="66"/>
      <c r="N46" s="133"/>
      <c r="O46" s="66"/>
      <c r="P46" s="133"/>
      <c r="Q46" s="66"/>
      <c r="R46" s="133"/>
      <c r="S46" s="66"/>
      <c r="T46" s="133"/>
      <c r="U46" s="66"/>
      <c r="V46" s="133"/>
      <c r="W46" s="66"/>
      <c r="X46" s="133"/>
      <c r="Y46" s="66"/>
      <c r="Z46" s="133"/>
      <c r="AA46" s="66"/>
      <c r="AB46" s="133"/>
      <c r="AC46" s="66"/>
      <c r="AD46" s="133"/>
      <c r="AE46" s="66"/>
      <c r="AF46" s="133"/>
      <c r="AG46" s="66"/>
      <c r="AH46" s="5">
        <f t="shared" si="1"/>
        <v>0</v>
      </c>
      <c r="AI46" s="5" t="e">
        <f t="shared" si="2"/>
        <v>#DIV/0!</v>
      </c>
      <c r="AJ46" s="5">
        <f t="shared" si="4"/>
        <v>0</v>
      </c>
      <c r="AK46" s="307" t="b">
        <f t="shared" si="5"/>
        <v>0</v>
      </c>
    </row>
    <row r="47" spans="2:39" ht="27.75" customHeight="1" x14ac:dyDescent="0.25">
      <c r="B47" s="255" t="s">
        <v>15</v>
      </c>
      <c r="C47" s="134"/>
      <c r="D47" s="254" t="s">
        <v>15</v>
      </c>
      <c r="E47" s="134"/>
      <c r="F47" s="232" t="str">
        <f t="shared" si="0"/>
        <v>-</v>
      </c>
      <c r="G47" s="232" t="str">
        <f t="shared" si="3"/>
        <v>-</v>
      </c>
      <c r="H47" s="66"/>
      <c r="I47" s="66"/>
      <c r="J47" s="133"/>
      <c r="K47" s="66"/>
      <c r="L47" s="133"/>
      <c r="M47" s="66"/>
      <c r="N47" s="133"/>
      <c r="O47" s="66"/>
      <c r="P47" s="133"/>
      <c r="Q47" s="66"/>
      <c r="R47" s="133"/>
      <c r="S47" s="66"/>
      <c r="T47" s="133"/>
      <c r="U47" s="66"/>
      <c r="V47" s="133"/>
      <c r="W47" s="66"/>
      <c r="X47" s="133"/>
      <c r="Y47" s="66"/>
      <c r="Z47" s="133"/>
      <c r="AA47" s="66"/>
      <c r="AB47" s="133"/>
      <c r="AC47" s="66"/>
      <c r="AD47" s="133"/>
      <c r="AE47" s="66"/>
      <c r="AF47" s="133"/>
      <c r="AG47" s="66"/>
      <c r="AH47" s="5">
        <f t="shared" si="1"/>
        <v>0</v>
      </c>
      <c r="AI47" s="5" t="e">
        <f t="shared" si="2"/>
        <v>#DIV/0!</v>
      </c>
      <c r="AJ47" s="5">
        <f t="shared" si="4"/>
        <v>0</v>
      </c>
      <c r="AK47" s="307" t="b">
        <f t="shared" si="5"/>
        <v>0</v>
      </c>
    </row>
    <row r="48" spans="2:39" ht="27.75" customHeight="1" x14ac:dyDescent="0.25">
      <c r="B48" s="255" t="s">
        <v>15</v>
      </c>
      <c r="C48" s="134"/>
      <c r="D48" s="254" t="s">
        <v>15</v>
      </c>
      <c r="E48" s="134"/>
      <c r="F48" s="232" t="str">
        <f t="shared" si="0"/>
        <v>-</v>
      </c>
      <c r="G48" s="232" t="str">
        <f t="shared" si="3"/>
        <v>-</v>
      </c>
      <c r="H48" s="66"/>
      <c r="I48" s="66"/>
      <c r="J48" s="133"/>
      <c r="K48" s="66"/>
      <c r="L48" s="133"/>
      <c r="M48" s="66"/>
      <c r="N48" s="133"/>
      <c r="O48" s="66"/>
      <c r="P48" s="133"/>
      <c r="Q48" s="66"/>
      <c r="R48" s="133"/>
      <c r="S48" s="66"/>
      <c r="T48" s="133"/>
      <c r="U48" s="66"/>
      <c r="V48" s="133"/>
      <c r="W48" s="66"/>
      <c r="X48" s="133"/>
      <c r="Y48" s="66"/>
      <c r="Z48" s="133"/>
      <c r="AA48" s="66"/>
      <c r="AB48" s="133"/>
      <c r="AC48" s="66"/>
      <c r="AD48" s="133"/>
      <c r="AE48" s="66"/>
      <c r="AF48" s="133"/>
      <c r="AG48" s="66"/>
      <c r="AH48" s="5">
        <f t="shared" si="1"/>
        <v>0</v>
      </c>
      <c r="AI48" s="5" t="e">
        <f t="shared" si="2"/>
        <v>#DIV/0!</v>
      </c>
      <c r="AJ48" s="5">
        <f t="shared" si="4"/>
        <v>0</v>
      </c>
      <c r="AK48" s="307" t="b">
        <f t="shared" si="5"/>
        <v>0</v>
      </c>
    </row>
    <row r="49" spans="1:37" ht="27.75" customHeight="1" x14ac:dyDescent="0.25">
      <c r="B49" s="255" t="s">
        <v>15</v>
      </c>
      <c r="C49" s="134"/>
      <c r="D49" s="254" t="s">
        <v>15</v>
      </c>
      <c r="E49" s="134"/>
      <c r="F49" s="232" t="str">
        <f t="shared" si="0"/>
        <v>-</v>
      </c>
      <c r="G49" s="232" t="str">
        <f t="shared" si="3"/>
        <v>-</v>
      </c>
      <c r="H49" s="66"/>
      <c r="I49" s="66"/>
      <c r="J49" s="133"/>
      <c r="K49" s="66"/>
      <c r="L49" s="133"/>
      <c r="M49" s="66"/>
      <c r="N49" s="133"/>
      <c r="O49" s="66"/>
      <c r="P49" s="133"/>
      <c r="Q49" s="66"/>
      <c r="R49" s="133"/>
      <c r="S49" s="66"/>
      <c r="T49" s="133"/>
      <c r="U49" s="66"/>
      <c r="V49" s="133"/>
      <c r="W49" s="66"/>
      <c r="X49" s="133"/>
      <c r="Y49" s="66"/>
      <c r="Z49" s="133"/>
      <c r="AA49" s="66"/>
      <c r="AB49" s="133"/>
      <c r="AC49" s="66"/>
      <c r="AD49" s="133"/>
      <c r="AE49" s="66"/>
      <c r="AF49" s="133"/>
      <c r="AG49" s="66"/>
      <c r="AH49" s="5">
        <f t="shared" si="1"/>
        <v>0</v>
      </c>
      <c r="AI49" s="5" t="e">
        <f t="shared" si="2"/>
        <v>#DIV/0!</v>
      </c>
      <c r="AJ49" s="5">
        <f t="shared" si="4"/>
        <v>0</v>
      </c>
      <c r="AK49" s="307" t="b">
        <f t="shared" si="5"/>
        <v>0</v>
      </c>
    </row>
    <row r="50" spans="1:37" ht="27.75" customHeight="1" x14ac:dyDescent="0.25">
      <c r="B50" s="255" t="s">
        <v>15</v>
      </c>
      <c r="C50" s="134"/>
      <c r="D50" s="254" t="s">
        <v>15</v>
      </c>
      <c r="E50" s="134"/>
      <c r="F50" s="232" t="str">
        <f t="shared" si="0"/>
        <v>-</v>
      </c>
      <c r="G50" s="232" t="str">
        <f t="shared" si="3"/>
        <v>-</v>
      </c>
      <c r="H50" s="66"/>
      <c r="I50" s="66"/>
      <c r="J50" s="133"/>
      <c r="K50" s="66"/>
      <c r="L50" s="133"/>
      <c r="M50" s="66"/>
      <c r="N50" s="133"/>
      <c r="O50" s="66"/>
      <c r="P50" s="133"/>
      <c r="Q50" s="66"/>
      <c r="R50" s="133"/>
      <c r="S50" s="66"/>
      <c r="T50" s="133"/>
      <c r="U50" s="66"/>
      <c r="V50" s="133"/>
      <c r="W50" s="66"/>
      <c r="X50" s="133"/>
      <c r="Y50" s="66"/>
      <c r="Z50" s="133"/>
      <c r="AA50" s="66"/>
      <c r="AB50" s="133"/>
      <c r="AC50" s="66"/>
      <c r="AD50" s="133"/>
      <c r="AE50" s="66"/>
      <c r="AF50" s="133"/>
      <c r="AG50" s="66"/>
      <c r="AH50" s="5">
        <f t="shared" si="1"/>
        <v>0</v>
      </c>
      <c r="AI50" s="5" t="e">
        <f t="shared" si="2"/>
        <v>#DIV/0!</v>
      </c>
      <c r="AJ50" s="5">
        <f t="shared" si="4"/>
        <v>0</v>
      </c>
      <c r="AK50" s="307" t="b">
        <f t="shared" si="5"/>
        <v>0</v>
      </c>
    </row>
    <row r="51" spans="1:37" ht="27.75" customHeight="1" x14ac:dyDescent="0.25">
      <c r="B51" s="255" t="s">
        <v>15</v>
      </c>
      <c r="C51" s="134"/>
      <c r="D51" s="254" t="s">
        <v>15</v>
      </c>
      <c r="E51" s="134"/>
      <c r="F51" s="232" t="str">
        <f t="shared" si="0"/>
        <v>-</v>
      </c>
      <c r="G51" s="232" t="str">
        <f t="shared" si="3"/>
        <v>-</v>
      </c>
      <c r="H51" s="66"/>
      <c r="I51" s="66"/>
      <c r="J51" s="133"/>
      <c r="K51" s="66"/>
      <c r="L51" s="133"/>
      <c r="M51" s="66"/>
      <c r="N51" s="133"/>
      <c r="O51" s="66"/>
      <c r="P51" s="133"/>
      <c r="Q51" s="66"/>
      <c r="R51" s="133"/>
      <c r="S51" s="66"/>
      <c r="T51" s="133"/>
      <c r="U51" s="66"/>
      <c r="V51" s="133"/>
      <c r="W51" s="66"/>
      <c r="X51" s="133"/>
      <c r="Y51" s="66"/>
      <c r="Z51" s="133"/>
      <c r="AA51" s="66"/>
      <c r="AB51" s="133"/>
      <c r="AC51" s="66"/>
      <c r="AD51" s="133"/>
      <c r="AE51" s="66"/>
      <c r="AF51" s="133"/>
      <c r="AG51" s="66"/>
      <c r="AH51" s="5">
        <f t="shared" si="1"/>
        <v>0</v>
      </c>
      <c r="AI51" s="5" t="e">
        <f t="shared" si="2"/>
        <v>#DIV/0!</v>
      </c>
      <c r="AJ51" s="5">
        <f t="shared" si="4"/>
        <v>0</v>
      </c>
      <c r="AK51" s="307" t="b">
        <f t="shared" si="5"/>
        <v>0</v>
      </c>
    </row>
    <row r="52" spans="1:37" ht="27.75" customHeight="1" x14ac:dyDescent="0.25">
      <c r="B52" s="255" t="s">
        <v>15</v>
      </c>
      <c r="C52" s="134"/>
      <c r="D52" s="254" t="s">
        <v>15</v>
      </c>
      <c r="E52" s="134"/>
      <c r="F52" s="232" t="str">
        <f t="shared" si="0"/>
        <v>-</v>
      </c>
      <c r="G52" s="232" t="str">
        <f t="shared" si="3"/>
        <v>-</v>
      </c>
      <c r="H52" s="66"/>
      <c r="I52" s="66"/>
      <c r="J52" s="133"/>
      <c r="K52" s="66"/>
      <c r="L52" s="133"/>
      <c r="M52" s="66"/>
      <c r="N52" s="133"/>
      <c r="O52" s="66"/>
      <c r="P52" s="133"/>
      <c r="Q52" s="66"/>
      <c r="R52" s="133"/>
      <c r="S52" s="66"/>
      <c r="T52" s="133"/>
      <c r="U52" s="66"/>
      <c r="V52" s="133"/>
      <c r="W52" s="66"/>
      <c r="X52" s="133"/>
      <c r="Y52" s="66"/>
      <c r="Z52" s="133"/>
      <c r="AA52" s="66"/>
      <c r="AB52" s="133"/>
      <c r="AC52" s="66"/>
      <c r="AD52" s="133"/>
      <c r="AE52" s="66"/>
      <c r="AF52" s="133"/>
      <c r="AG52" s="66"/>
      <c r="AH52" s="5">
        <f t="shared" si="1"/>
        <v>0</v>
      </c>
      <c r="AI52" s="5" t="e">
        <f t="shared" si="2"/>
        <v>#DIV/0!</v>
      </c>
      <c r="AJ52" s="5">
        <f t="shared" si="4"/>
        <v>0</v>
      </c>
      <c r="AK52" s="307" t="b">
        <f t="shared" si="5"/>
        <v>0</v>
      </c>
    </row>
    <row r="53" spans="1:37" ht="27.75" customHeight="1" x14ac:dyDescent="0.25">
      <c r="B53" s="255" t="s">
        <v>15</v>
      </c>
      <c r="C53" s="134"/>
      <c r="D53" s="254" t="s">
        <v>15</v>
      </c>
      <c r="E53" s="134"/>
      <c r="F53" s="232" t="str">
        <f t="shared" si="0"/>
        <v>-</v>
      </c>
      <c r="G53" s="232" t="str">
        <f t="shared" si="3"/>
        <v>-</v>
      </c>
      <c r="H53" s="66"/>
      <c r="I53" s="66"/>
      <c r="J53" s="133"/>
      <c r="K53" s="66"/>
      <c r="L53" s="133"/>
      <c r="M53" s="66"/>
      <c r="N53" s="133"/>
      <c r="O53" s="66"/>
      <c r="P53" s="133"/>
      <c r="Q53" s="66"/>
      <c r="R53" s="133"/>
      <c r="S53" s="66"/>
      <c r="T53" s="133"/>
      <c r="U53" s="66"/>
      <c r="V53" s="133"/>
      <c r="W53" s="66"/>
      <c r="X53" s="133"/>
      <c r="Y53" s="66"/>
      <c r="Z53" s="133"/>
      <c r="AA53" s="66"/>
      <c r="AB53" s="133"/>
      <c r="AC53" s="66"/>
      <c r="AD53" s="133"/>
      <c r="AE53" s="66"/>
      <c r="AF53" s="133"/>
      <c r="AG53" s="66"/>
      <c r="AH53" s="5">
        <f t="shared" si="1"/>
        <v>0</v>
      </c>
      <c r="AI53" s="5" t="e">
        <f t="shared" si="2"/>
        <v>#DIV/0!</v>
      </c>
      <c r="AJ53" s="5">
        <f t="shared" si="4"/>
        <v>0</v>
      </c>
      <c r="AK53" s="307" t="b">
        <f t="shared" si="5"/>
        <v>0</v>
      </c>
    </row>
    <row r="54" spans="1:37" ht="27.75" customHeight="1" x14ac:dyDescent="0.25">
      <c r="B54" s="255" t="s">
        <v>15</v>
      </c>
      <c r="C54" s="134"/>
      <c r="D54" s="254" t="s">
        <v>15</v>
      </c>
      <c r="E54" s="134"/>
      <c r="F54" s="232" t="str">
        <f t="shared" si="0"/>
        <v>-</v>
      </c>
      <c r="G54" s="232" t="str">
        <f t="shared" si="3"/>
        <v>-</v>
      </c>
      <c r="H54" s="66"/>
      <c r="I54" s="66"/>
      <c r="J54" s="133"/>
      <c r="K54" s="66"/>
      <c r="L54" s="133"/>
      <c r="M54" s="66"/>
      <c r="N54" s="133"/>
      <c r="O54" s="66"/>
      <c r="P54" s="133"/>
      <c r="Q54" s="66"/>
      <c r="R54" s="133"/>
      <c r="S54" s="66"/>
      <c r="T54" s="133"/>
      <c r="U54" s="66"/>
      <c r="V54" s="133"/>
      <c r="W54" s="66"/>
      <c r="X54" s="133"/>
      <c r="Y54" s="66"/>
      <c r="Z54" s="133"/>
      <c r="AA54" s="66"/>
      <c r="AB54" s="133"/>
      <c r="AC54" s="66"/>
      <c r="AD54" s="133"/>
      <c r="AE54" s="66"/>
      <c r="AF54" s="133"/>
      <c r="AG54" s="66"/>
      <c r="AH54" s="5">
        <f t="shared" si="1"/>
        <v>0</v>
      </c>
      <c r="AI54" s="5" t="e">
        <f t="shared" si="2"/>
        <v>#DIV/0!</v>
      </c>
      <c r="AJ54" s="5">
        <f t="shared" si="4"/>
        <v>0</v>
      </c>
      <c r="AK54" s="307" t="b">
        <f t="shared" si="5"/>
        <v>0</v>
      </c>
    </row>
    <row r="55" spans="1:37" ht="3.75" customHeight="1" x14ac:dyDescent="0.25">
      <c r="A55" s="2"/>
      <c r="B55" s="2"/>
      <c r="C55" s="2"/>
      <c r="D55" s="2"/>
      <c r="E55" s="232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37" ht="1.5" hidden="1" customHeight="1" x14ac:dyDescent="0.25">
      <c r="A56" s="2"/>
      <c r="C56" s="2"/>
      <c r="D56" s="2"/>
      <c r="E56" s="232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37" ht="3" customHeight="1" x14ac:dyDescent="0.25">
      <c r="A57" s="2"/>
      <c r="B57" s="24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</row>
  </sheetData>
  <sheetProtection algorithmName="SHA-512" hashValue="+W1GaFYRRhnrX7GC/k/tizX9W+X78nQegcJ8hA2wXksO657lHQqKdm2VwbffKFsMUOTlkEJAMBKStcWoEvBVHw==" saltValue="0jmvNKIgalfX5ER1s/aj4A==" spinCount="100000" sheet="1" objects="1" scenarios="1"/>
  <mergeCells count="43">
    <mergeCell ref="V15:W15"/>
    <mergeCell ref="B5:D5"/>
    <mergeCell ref="B6:D6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  <mergeCell ref="B16:E17"/>
    <mergeCell ref="F16:G17"/>
    <mergeCell ref="J16:K16"/>
    <mergeCell ref="L16:M16"/>
    <mergeCell ref="N16:O16"/>
    <mergeCell ref="X15:Y15"/>
    <mergeCell ref="Z15:AA15"/>
    <mergeCell ref="AB15:AC15"/>
    <mergeCell ref="AD15:AE15"/>
    <mergeCell ref="AF15:AG15"/>
    <mergeCell ref="AB16:AC16"/>
    <mergeCell ref="AD16:AE16"/>
    <mergeCell ref="AF16:AG16"/>
    <mergeCell ref="J17:K17"/>
    <mergeCell ref="L17:M17"/>
    <mergeCell ref="N17:O17"/>
    <mergeCell ref="P17:Q17"/>
    <mergeCell ref="R17:S17"/>
    <mergeCell ref="T17:U17"/>
    <mergeCell ref="V17:W17"/>
    <mergeCell ref="P16:Q16"/>
    <mergeCell ref="R16:S16"/>
    <mergeCell ref="T16:U16"/>
    <mergeCell ref="V16:W16"/>
    <mergeCell ref="X16:Y16"/>
    <mergeCell ref="Z16:AA16"/>
    <mergeCell ref="X17:Y17"/>
    <mergeCell ref="Z17:AA17"/>
    <mergeCell ref="AB17:AC17"/>
    <mergeCell ref="AD17:AE17"/>
    <mergeCell ref="AF17:AG17"/>
  </mergeCells>
  <conditionalFormatting sqref="C20:C54">
    <cfRule type="expression" dxfId="12" priority="2">
      <formula>IF($B20="Outro",FALSE,TRUE)</formula>
    </cfRule>
  </conditionalFormatting>
  <conditionalFormatting sqref="E20:E54">
    <cfRule type="expression" dxfId="11" priority="1">
      <formula>IF($D20="Outro",FALSE,TRUE)</formula>
    </cfRule>
  </conditionalFormatting>
  <dataValidations count="6">
    <dataValidation type="list" allowBlank="1" showInputMessage="1" showErrorMessage="1" sqref="D9" xr:uid="{00000000-0002-0000-1A00-000000000000}">
      <formula1>"&lt;Selecionar&gt;, Águas pluviais, Industrial, Doméstico, Doméstico e Industrial, Todos, Outro"</formula1>
    </dataValidation>
    <dataValidation type="list" allowBlank="1" showInputMessage="1" showErrorMessage="1" sqref="E9 L9" xr:uid="{00000000-0002-0000-1A00-000001000000}">
      <formula1>"&lt;Selecionar&gt;,Contínuo,Descontínuo,Outro"</formula1>
    </dataValidation>
    <dataValidation type="list" allowBlank="1" showInputMessage="1" showErrorMessage="1" sqref="K9" xr:uid="{00000000-0002-0000-1A00-000002000000}">
      <formula1>"&lt;Selecionar&gt;, Águas pluviais potencialmente contaminadas, Industrial, Doméstico, Doméstico e Industrial, Todos, Outro (identificar nas observações)"</formula1>
    </dataValidation>
    <dataValidation allowBlank="1" showInputMessage="1" showErrorMessage="1" prompt="O título da folha de cálculo encontra-se nesta célula" sqref="B1 I1" xr:uid="{00000000-0002-0000-1A00-000003000000}"/>
    <dataValidation type="whole" operator="lessThanOrEqual" allowBlank="1" showInputMessage="1" showErrorMessage="1" errorTitle="1" error="O número de horas de descarga deverá ser inferior ou igual ao número de horas do mês" sqref="L17:AG17" xr:uid="{00000000-0002-0000-1A00-000004000000}">
      <formula1>L18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 xr:uid="{00000000-0002-0000-1A00-000005000000}">
      <formula1>" -,&lt;LQ, &lt;Ld"</formula1>
    </dataValidation>
  </dataValidations>
  <hyperlinks>
    <hyperlink ref="B2" location="Atividade!A1" display="&lt; Voltar ao ínicio" xr:uid="{00000000-0004-0000-1A00-000000000000}"/>
    <hyperlink ref="B13" location="topoagua" display="&lt;&lt; Voltar ao topo" xr:uid="{00000000-0004-0000-1A00-000001000000}"/>
    <hyperlink ref="B5:D5" location="Listagem_e_caracteristicas_dos_pontos_de_emissão" display="Listagem e caracteristicas dos pontos de emissão" xr:uid="{00000000-0004-0000-1A00-000002000000}"/>
    <hyperlink ref="B6:D6" location="Rejeição_em_coletor___preencha_uma_tabela_para_cada_ponto_de_emissão__se_necessário_copie_a_tabela_completa_e_cole_abaixo_da_anterior" display="Rejeição de águas resíduais" xr:uid="{00000000-0004-0000-1A00-000003000000}"/>
    <hyperlink ref="B7" location="'ED2'!A1" display="ED2" xr:uid="{00000000-0004-0000-1A00-000004000000}"/>
    <hyperlink ref="C7" location="'ED3'!A1" display="ED3" xr:uid="{00000000-0004-0000-1A00-000005000000}"/>
    <hyperlink ref="D7" location="'ED4'!A1" display="ED4" xr:uid="{00000000-0004-0000-1A00-000006000000}"/>
    <hyperlink ref="E7" location="'ED5'!A1" display="ED5" xr:uid="{00000000-0004-0000-1A00-000007000000}"/>
    <hyperlink ref="F7" location="'ED6'!A1" display="ED6" xr:uid="{00000000-0004-0000-1A00-000008000000}"/>
    <hyperlink ref="G7" location="'ED7'!A1" display="ED7" xr:uid="{00000000-0004-0000-1A00-000009000000}"/>
    <hyperlink ref="H7" location="'ED8'!A1" display="ED8" xr:uid="{00000000-0004-0000-1A00-00000A000000}"/>
    <hyperlink ref="I7" location="'ED9'!A1" display="ED9" xr:uid="{00000000-0004-0000-1A00-00000B000000}"/>
    <hyperlink ref="J7" location="'ED10'!A1" display="ED10" xr:uid="{00000000-0004-0000-1A00-00000C000000}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A00-000006000000}">
          <x14:formula1>
            <xm:f>Suporte!$A$6:$A$23</xm:f>
          </x14:formula1>
          <xm:sqref>D20:D54 C55:D55</xm:sqref>
        </x14:dataValidation>
        <x14:dataValidation type="list" allowBlank="1" showInputMessage="1" showErrorMessage="1" xr:uid="{00000000-0002-0000-1A00-000007000000}">
          <x14:formula1>
            <xm:f>Suporte!$T$6:$T$196</xm:f>
          </x14:formula1>
          <xm:sqref>B20:B55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Q57"/>
  <sheetViews>
    <sheetView zoomScale="50" zoomScaleNormal="50" workbookViewId="0">
      <selection activeCell="B20" sqref="B20:B55"/>
    </sheetView>
  </sheetViews>
  <sheetFormatPr defaultColWidth="9" defaultRowHeight="15" x14ac:dyDescent="0.25"/>
  <cols>
    <col min="1" max="1" width="3.375" style="5" customWidth="1"/>
    <col min="2" max="2" width="12.125" style="5" customWidth="1"/>
    <col min="3" max="3" width="13.875" style="5" customWidth="1"/>
    <col min="4" max="4" width="16" style="5" customWidth="1"/>
    <col min="5" max="5" width="15.875" style="5" customWidth="1"/>
    <col min="6" max="6" width="18.375" style="5" customWidth="1"/>
    <col min="7" max="7" width="12.75" style="5" customWidth="1"/>
    <col min="8" max="8" width="14.875" style="5" customWidth="1"/>
    <col min="9" max="9" width="12.75" style="5" customWidth="1"/>
    <col min="10" max="10" width="8.5" style="5" customWidth="1"/>
    <col min="11" max="11" width="17.625" style="5" customWidth="1"/>
    <col min="12" max="12" width="8.5" style="5" customWidth="1"/>
    <col min="13" max="13" width="17.625" style="5" customWidth="1"/>
    <col min="14" max="14" width="8.5" style="5" customWidth="1"/>
    <col min="15" max="15" width="17.625" style="5" customWidth="1"/>
    <col min="16" max="16" width="8.5" style="5" customWidth="1"/>
    <col min="17" max="17" width="17.625" style="5" customWidth="1"/>
    <col min="18" max="18" width="8.5" style="5" customWidth="1"/>
    <col min="19" max="19" width="17.625" style="5" customWidth="1"/>
    <col min="20" max="20" width="8.5" style="5" customWidth="1"/>
    <col min="21" max="21" width="17.625" style="5" customWidth="1"/>
    <col min="22" max="22" width="8.5" style="5" customWidth="1"/>
    <col min="23" max="23" width="17.625" style="5" customWidth="1"/>
    <col min="24" max="24" width="8.5" style="5" customWidth="1"/>
    <col min="25" max="25" width="17.625" style="5" customWidth="1"/>
    <col min="26" max="26" width="8.5" style="5" customWidth="1"/>
    <col min="27" max="27" width="17.625" style="5" customWidth="1"/>
    <col min="28" max="28" width="8.5" style="5" customWidth="1"/>
    <col min="29" max="29" width="17.625" style="5" customWidth="1"/>
    <col min="30" max="30" width="8.5" style="5" customWidth="1"/>
    <col min="31" max="31" width="17.625" style="5" customWidth="1"/>
    <col min="32" max="32" width="8.5" style="5" customWidth="1"/>
    <col min="33" max="33" width="17.625" style="5" customWidth="1"/>
    <col min="34" max="34" width="9.25" style="5" hidden="1" customWidth="1"/>
    <col min="35" max="35" width="11.75" style="5" hidden="1" customWidth="1"/>
    <col min="36" max="36" width="16.375" style="5" hidden="1" customWidth="1"/>
    <col min="37" max="37" width="9" style="5" hidden="1" customWidth="1"/>
    <col min="38" max="38" width="0" style="5" hidden="1" customWidth="1"/>
    <col min="39" max="16384" width="9" style="5"/>
  </cols>
  <sheetData>
    <row r="1" spans="1:37" ht="23.25" x14ac:dyDescent="0.25">
      <c r="A1" s="236"/>
      <c r="B1" s="87" t="s">
        <v>149</v>
      </c>
      <c r="C1" s="236"/>
      <c r="D1" s="236"/>
      <c r="E1" s="236"/>
      <c r="F1" s="236"/>
      <c r="G1" s="17" t="s">
        <v>10</v>
      </c>
      <c r="H1" s="18">
        <f>Atividade!L3</f>
        <v>0</v>
      </c>
      <c r="I1" s="88" t="s">
        <v>6</v>
      </c>
      <c r="J1" s="18">
        <f>Atividade!I3</f>
        <v>2021</v>
      </c>
      <c r="K1" s="18"/>
      <c r="L1" s="237"/>
      <c r="M1" s="236"/>
      <c r="N1" s="236"/>
      <c r="O1" s="236"/>
      <c r="P1" s="236"/>
      <c r="Q1" s="236"/>
      <c r="R1" s="236"/>
      <c r="S1" s="236"/>
      <c r="T1" s="236"/>
      <c r="U1" s="236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pans="1:37" ht="16.5" thickBot="1" x14ac:dyDescent="0.3">
      <c r="A2" s="238"/>
      <c r="B2" s="92" t="s">
        <v>11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3" t="s">
        <v>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5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5">
      <c r="A5" s="3"/>
      <c r="B5" s="724" t="s">
        <v>2408</v>
      </c>
      <c r="C5" s="724"/>
      <c r="D5" s="72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5">
      <c r="A6" s="3"/>
      <c r="B6" s="724" t="s">
        <v>2512</v>
      </c>
      <c r="C6" s="724"/>
      <c r="D6" s="724"/>
      <c r="E6" s="239"/>
      <c r="F6" s="239"/>
      <c r="G6" s="239"/>
      <c r="H6" s="239"/>
      <c r="I6" s="239"/>
      <c r="J6" s="239"/>
      <c r="K6" s="239"/>
      <c r="L6" s="239"/>
      <c r="M6" s="239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2" customHeight="1" x14ac:dyDescent="0.25">
      <c r="A7" s="3"/>
      <c r="B7" s="239" t="s">
        <v>2666</v>
      </c>
      <c r="C7" s="239" t="s">
        <v>2450</v>
      </c>
      <c r="D7" s="239" t="s">
        <v>2451</v>
      </c>
      <c r="E7" s="239" t="s">
        <v>2452</v>
      </c>
      <c r="F7" s="239" t="s">
        <v>2453</v>
      </c>
      <c r="G7" s="239" t="s">
        <v>2454</v>
      </c>
      <c r="H7" s="239" t="s">
        <v>2455</v>
      </c>
      <c r="I7" s="239" t="s">
        <v>2456</v>
      </c>
      <c r="J7" s="239" t="s">
        <v>2457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9" spans="1:37" ht="5.2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177"/>
      <c r="O9" s="2"/>
      <c r="P9" s="2"/>
      <c r="Q9" s="2"/>
      <c r="R9" s="2"/>
      <c r="S9" s="2"/>
      <c r="T9" s="2"/>
    </row>
    <row r="10" spans="1:37" ht="27" customHeight="1" x14ac:dyDescent="0.25">
      <c r="A10" s="24"/>
      <c r="B10" s="41" t="s">
        <v>2513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"/>
      <c r="AG10" s="2"/>
      <c r="AH10" s="2"/>
      <c r="AI10" s="2"/>
      <c r="AJ10" s="2"/>
      <c r="AK10" s="2"/>
    </row>
    <row r="11" spans="1:37" ht="5.25" customHeight="1" x14ac:dyDescent="0.25">
      <c r="A11" s="2"/>
      <c r="B11" s="158"/>
      <c r="C11" s="24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2.25" customHeight="1" x14ac:dyDescent="0.25">
      <c r="A12" s="2"/>
      <c r="B12" s="94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5" customHeight="1" x14ac:dyDescent="0.25">
      <c r="A13" s="2"/>
      <c r="B13" s="239" t="s">
        <v>2381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5.75" x14ac:dyDescent="0.25">
      <c r="A14" s="2"/>
      <c r="B14" s="99" t="s">
        <v>2940</v>
      </c>
      <c r="C14" s="2"/>
      <c r="D14" s="2"/>
      <c r="E14" s="2"/>
      <c r="F14" s="2"/>
      <c r="G14" s="243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37" ht="60.75" customHeight="1" x14ac:dyDescent="0.25">
      <c r="B15" s="664" t="s">
        <v>2429</v>
      </c>
      <c r="C15" s="664"/>
      <c r="D15" s="664"/>
      <c r="E15" s="649"/>
      <c r="F15" s="651"/>
      <c r="G15" s="664" t="s">
        <v>2510</v>
      </c>
      <c r="H15" s="664"/>
      <c r="I15" s="135"/>
      <c r="J15" s="810" t="s">
        <v>28</v>
      </c>
      <c r="K15" s="799"/>
      <c r="L15" s="798" t="s">
        <v>29</v>
      </c>
      <c r="M15" s="799"/>
      <c r="N15" s="798" t="s">
        <v>30</v>
      </c>
      <c r="O15" s="799"/>
      <c r="P15" s="798" t="s">
        <v>31</v>
      </c>
      <c r="Q15" s="799"/>
      <c r="R15" s="798" t="s">
        <v>32</v>
      </c>
      <c r="S15" s="799"/>
      <c r="T15" s="798" t="s">
        <v>33</v>
      </c>
      <c r="U15" s="799"/>
      <c r="V15" s="798" t="s">
        <v>34</v>
      </c>
      <c r="W15" s="799"/>
      <c r="X15" s="798" t="s">
        <v>35</v>
      </c>
      <c r="Y15" s="799"/>
      <c r="Z15" s="798" t="s">
        <v>36</v>
      </c>
      <c r="AA15" s="799"/>
      <c r="AB15" s="798" t="s">
        <v>37</v>
      </c>
      <c r="AC15" s="799"/>
      <c r="AD15" s="798" t="s">
        <v>38</v>
      </c>
      <c r="AE15" s="799"/>
      <c r="AF15" s="798" t="s">
        <v>39</v>
      </c>
      <c r="AG15" s="802"/>
      <c r="AH15" s="244" t="s">
        <v>131</v>
      </c>
    </row>
    <row r="16" spans="1:37" ht="39" customHeight="1" x14ac:dyDescent="0.25">
      <c r="B16" s="664" t="s">
        <v>2508</v>
      </c>
      <c r="C16" s="664"/>
      <c r="D16" s="664"/>
      <c r="E16" s="664"/>
      <c r="F16" s="789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790"/>
      <c r="H16" s="301" t="s">
        <v>2507</v>
      </c>
      <c r="I16" s="245" t="s">
        <v>2733</v>
      </c>
      <c r="J16" s="794"/>
      <c r="K16" s="795"/>
      <c r="L16" s="811"/>
      <c r="M16" s="812"/>
      <c r="N16" s="811"/>
      <c r="O16" s="812"/>
      <c r="P16" s="811"/>
      <c r="Q16" s="812"/>
      <c r="R16" s="811"/>
      <c r="S16" s="812"/>
      <c r="T16" s="811"/>
      <c r="U16" s="812"/>
      <c r="V16" s="811"/>
      <c r="W16" s="812"/>
      <c r="X16" s="811"/>
      <c r="Y16" s="812"/>
      <c r="Z16" s="811"/>
      <c r="AA16" s="812"/>
      <c r="AB16" s="811"/>
      <c r="AC16" s="812"/>
      <c r="AD16" s="811"/>
      <c r="AE16" s="812"/>
      <c r="AF16" s="811"/>
      <c r="AG16" s="813"/>
      <c r="AH16" s="246" t="str">
        <f>IFERROR((AVERAGEIF(K16:AG16,"&gt;0")),"")</f>
        <v/>
      </c>
      <c r="AK16" s="30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3">
      <c r="B17" s="664"/>
      <c r="C17" s="664"/>
      <c r="D17" s="664"/>
      <c r="E17" s="664"/>
      <c r="F17" s="791"/>
      <c r="G17" s="792"/>
      <c r="H17" s="301" t="s">
        <v>407</v>
      </c>
      <c r="I17" s="245" t="s">
        <v>408</v>
      </c>
      <c r="J17" s="808"/>
      <c r="K17" s="809"/>
      <c r="L17" s="803"/>
      <c r="M17" s="805"/>
      <c r="N17" s="803"/>
      <c r="O17" s="805"/>
      <c r="P17" s="803"/>
      <c r="Q17" s="805"/>
      <c r="R17" s="803"/>
      <c r="S17" s="805"/>
      <c r="T17" s="803"/>
      <c r="U17" s="805"/>
      <c r="V17" s="803"/>
      <c r="W17" s="805"/>
      <c r="X17" s="803"/>
      <c r="Y17" s="805"/>
      <c r="Z17" s="803"/>
      <c r="AA17" s="805"/>
      <c r="AB17" s="803"/>
      <c r="AC17" s="805"/>
      <c r="AD17" s="803"/>
      <c r="AE17" s="805"/>
      <c r="AF17" s="803"/>
      <c r="AG17" s="804"/>
      <c r="AH17" s="246" t="str">
        <f>IFERROR(AVERAGEIF(K17:AG17,"&gt;0"),"")</f>
        <v/>
      </c>
    </row>
    <row r="18" spans="2:43" ht="17.25" hidden="1" customHeight="1" thickBot="1" x14ac:dyDescent="0.3">
      <c r="B18" s="2"/>
      <c r="C18" s="299" t="s">
        <v>2403</v>
      </c>
      <c r="D18" s="300" t="s">
        <v>408</v>
      </c>
      <c r="E18" s="300"/>
      <c r="F18" s="294"/>
      <c r="G18" s="297" t="s">
        <v>406</v>
      </c>
      <c r="H18" s="247"/>
      <c r="I18" s="247" t="s">
        <v>406</v>
      </c>
      <c r="J18" s="247"/>
      <c r="K18" s="248">
        <f>24*31</f>
        <v>744</v>
      </c>
      <c r="L18" s="248"/>
      <c r="M18" s="248">
        <f>24*28</f>
        <v>672</v>
      </c>
      <c r="N18" s="248"/>
      <c r="O18" s="248">
        <f>24*31</f>
        <v>744</v>
      </c>
      <c r="P18" s="248"/>
      <c r="Q18" s="248">
        <f>24*30</f>
        <v>720</v>
      </c>
      <c r="R18" s="248"/>
      <c r="S18" s="248">
        <f>24*31</f>
        <v>744</v>
      </c>
      <c r="T18" s="248"/>
      <c r="U18" s="248">
        <f>24*30</f>
        <v>720</v>
      </c>
      <c r="V18" s="248"/>
      <c r="W18" s="248">
        <f>27*31</f>
        <v>837</v>
      </c>
      <c r="X18" s="248"/>
      <c r="Y18" s="248">
        <f>24*31</f>
        <v>744</v>
      </c>
      <c r="Z18" s="248"/>
      <c r="AA18" s="248">
        <f>24*30</f>
        <v>720</v>
      </c>
      <c r="AB18" s="248"/>
      <c r="AC18" s="248">
        <f>24*31</f>
        <v>744</v>
      </c>
      <c r="AD18" s="248"/>
      <c r="AE18" s="248">
        <f>24*30</f>
        <v>720</v>
      </c>
      <c r="AF18" s="248"/>
      <c r="AG18" s="248">
        <f>24*31</f>
        <v>744</v>
      </c>
      <c r="AH18" s="249">
        <f>(AVERAGEIF(K18:AG18,"&gt;0"))</f>
        <v>737.75</v>
      </c>
    </row>
    <row r="19" spans="2:43" ht="78" customHeight="1" thickTop="1" x14ac:dyDescent="0.25">
      <c r="B19" s="298" t="s">
        <v>56</v>
      </c>
      <c r="C19" s="298" t="s">
        <v>2439</v>
      </c>
      <c r="D19" s="298" t="s">
        <v>59</v>
      </c>
      <c r="E19" s="298" t="s">
        <v>2776</v>
      </c>
      <c r="F19" s="251" t="s">
        <v>2511</v>
      </c>
      <c r="G19" s="251" t="s">
        <v>2509</v>
      </c>
      <c r="H19" s="250" t="s">
        <v>2488</v>
      </c>
      <c r="I19" s="417" t="s">
        <v>405</v>
      </c>
      <c r="J19" s="416" t="s">
        <v>2427</v>
      </c>
      <c r="K19" s="306" t="s">
        <v>28</v>
      </c>
      <c r="L19" s="416" t="s">
        <v>2427</v>
      </c>
      <c r="M19" s="306" t="s">
        <v>29</v>
      </c>
      <c r="N19" s="416" t="s">
        <v>2427</v>
      </c>
      <c r="O19" s="306" t="s">
        <v>30</v>
      </c>
      <c r="P19" s="416" t="s">
        <v>2427</v>
      </c>
      <c r="Q19" s="306" t="s">
        <v>31</v>
      </c>
      <c r="R19" s="416" t="s">
        <v>2427</v>
      </c>
      <c r="S19" s="306" t="s">
        <v>32</v>
      </c>
      <c r="T19" s="416" t="s">
        <v>2427</v>
      </c>
      <c r="U19" s="306" t="s">
        <v>33</v>
      </c>
      <c r="V19" s="416" t="s">
        <v>2427</v>
      </c>
      <c r="W19" s="306" t="s">
        <v>34</v>
      </c>
      <c r="X19" s="416" t="s">
        <v>2427</v>
      </c>
      <c r="Y19" s="306" t="s">
        <v>35</v>
      </c>
      <c r="Z19" s="416" t="s">
        <v>2427</v>
      </c>
      <c r="AA19" s="306" t="s">
        <v>36</v>
      </c>
      <c r="AB19" s="416" t="s">
        <v>2427</v>
      </c>
      <c r="AC19" s="306" t="s">
        <v>37</v>
      </c>
      <c r="AD19" s="416" t="s">
        <v>2427</v>
      </c>
      <c r="AE19" s="306" t="s">
        <v>38</v>
      </c>
      <c r="AF19" s="416" t="s">
        <v>2427</v>
      </c>
      <c r="AG19" s="306" t="s">
        <v>39</v>
      </c>
      <c r="AH19" s="251" t="s">
        <v>131</v>
      </c>
      <c r="AK19" s="307"/>
      <c r="AL19" s="307"/>
      <c r="AM19" s="307"/>
      <c r="AN19" s="307"/>
      <c r="AO19" s="307"/>
      <c r="AP19" s="307"/>
      <c r="AQ19" s="307"/>
    </row>
    <row r="20" spans="2:43" ht="27.75" customHeight="1" x14ac:dyDescent="0.25">
      <c r="B20" s="255" t="s">
        <v>15</v>
      </c>
      <c r="C20" s="134"/>
      <c r="D20" s="254" t="s">
        <v>15</v>
      </c>
      <c r="E20" s="134"/>
      <c r="F20" s="232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232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66"/>
      <c r="I20" s="305"/>
      <c r="J20" s="133"/>
      <c r="K20" s="66"/>
      <c r="L20" s="133"/>
      <c r="M20" s="66"/>
      <c r="N20" s="133"/>
      <c r="O20" s="66"/>
      <c r="P20" s="133"/>
      <c r="Q20" s="66"/>
      <c r="R20" s="133"/>
      <c r="S20" s="66"/>
      <c r="T20" s="133"/>
      <c r="U20" s="66"/>
      <c r="V20" s="133"/>
      <c r="W20" s="66"/>
      <c r="X20" s="133"/>
      <c r="Y20" s="66"/>
      <c r="Z20" s="133"/>
      <c r="AA20" s="66"/>
      <c r="AB20" s="133"/>
      <c r="AC20" s="66"/>
      <c r="AD20" s="133"/>
      <c r="AE20" s="66"/>
      <c r="AF20" s="133"/>
      <c r="AG20" s="66"/>
      <c r="AH20" s="5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5" t="e">
        <f t="shared" ref="AI20:AI54" si="2">AH20/COUNT(J20:AG20)</f>
        <v>#DIV/0!</v>
      </c>
      <c r="AJ20" s="5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07" t="b">
        <f>IF(AND(K20&gt;0,M20&gt;0,O20&gt;0,Q20&gt;0,S20&gt;0,U20&gt;0,W20&gt;0,Y20&gt;0,AA20&gt;0,AC20&gt;0,AE20&gt;0,AG20&gt;0),TRUE,FALSE)</f>
        <v>0</v>
      </c>
      <c r="AL20" s="30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07"/>
      <c r="AN20" s="307"/>
      <c r="AO20" s="307"/>
      <c r="AP20" s="307"/>
      <c r="AQ20" s="307"/>
    </row>
    <row r="21" spans="2:43" ht="27.75" customHeight="1" x14ac:dyDescent="0.25">
      <c r="B21" s="255" t="s">
        <v>15</v>
      </c>
      <c r="C21" s="134"/>
      <c r="D21" s="254" t="s">
        <v>15</v>
      </c>
      <c r="E21" s="134"/>
      <c r="F21" s="232" t="str">
        <f t="shared" si="0"/>
        <v>-</v>
      </c>
      <c r="G21" s="232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66"/>
      <c r="I21" s="66"/>
      <c r="J21" s="133"/>
      <c r="K21" s="66"/>
      <c r="L21" s="133"/>
      <c r="M21" s="302"/>
      <c r="N21" s="133"/>
      <c r="O21" s="66"/>
      <c r="P21" s="133"/>
      <c r="Q21" s="66"/>
      <c r="R21" s="133"/>
      <c r="S21" s="66"/>
      <c r="T21" s="133"/>
      <c r="U21" s="66"/>
      <c r="V21" s="133"/>
      <c r="W21" s="66"/>
      <c r="X21" s="133"/>
      <c r="Y21" s="66"/>
      <c r="Z21" s="133"/>
      <c r="AA21" s="66"/>
      <c r="AB21" s="133"/>
      <c r="AC21" s="66"/>
      <c r="AD21" s="133"/>
      <c r="AE21" s="66"/>
      <c r="AF21" s="133"/>
      <c r="AG21" s="66"/>
      <c r="AH21" s="5">
        <f t="shared" si="1"/>
        <v>0</v>
      </c>
      <c r="AI21" s="5" t="e">
        <f t="shared" si="2"/>
        <v>#DIV/0!</v>
      </c>
      <c r="AJ21" s="5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07" t="b">
        <f t="shared" ref="AK21:AK54" si="5">IF(AND(K21&gt;0,M21&gt;0,O21&gt;0,Q21&gt;0,S21&gt;0,U21&gt;0,W21&gt;0,Y21&gt;0,AA21&gt;0,AC21&gt;0,AE21&gt;0,AG21&gt;0),TRUE,FALSE)</f>
        <v>0</v>
      </c>
      <c r="AL21" s="30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07"/>
      <c r="AN21" s="307"/>
      <c r="AO21" s="307"/>
      <c r="AP21" s="307"/>
      <c r="AQ21" s="307"/>
    </row>
    <row r="22" spans="2:43" ht="27.75" customHeight="1" x14ac:dyDescent="0.25">
      <c r="B22" s="255" t="s">
        <v>15</v>
      </c>
      <c r="C22" s="134"/>
      <c r="D22" s="254" t="s">
        <v>15</v>
      </c>
      <c r="E22" s="134"/>
      <c r="F22" s="232" t="str">
        <f t="shared" si="0"/>
        <v>-</v>
      </c>
      <c r="G22" s="232" t="str">
        <f t="shared" si="3"/>
        <v>-</v>
      </c>
      <c r="H22" s="66"/>
      <c r="I22" s="66"/>
      <c r="J22" s="133"/>
      <c r="K22" s="66"/>
      <c r="L22" s="133"/>
      <c r="M22" s="66"/>
      <c r="N22" s="133"/>
      <c r="O22" s="66"/>
      <c r="P22" s="133"/>
      <c r="Q22" s="66"/>
      <c r="R22" s="133"/>
      <c r="S22" s="66"/>
      <c r="T22" s="133"/>
      <c r="U22" s="66"/>
      <c r="V22" s="133"/>
      <c r="W22" s="66"/>
      <c r="X22" s="133"/>
      <c r="Y22" s="66"/>
      <c r="Z22" s="133"/>
      <c r="AA22" s="66"/>
      <c r="AB22" s="133"/>
      <c r="AC22" s="66"/>
      <c r="AD22" s="133"/>
      <c r="AE22" s="66"/>
      <c r="AF22" s="133"/>
      <c r="AG22" s="66"/>
      <c r="AH22" s="5">
        <f t="shared" si="1"/>
        <v>0</v>
      </c>
      <c r="AI22" s="5" t="e">
        <f t="shared" si="2"/>
        <v>#DIV/0!</v>
      </c>
      <c r="AJ22" s="5">
        <f t="shared" si="4"/>
        <v>0</v>
      </c>
      <c r="AK22" s="307" t="b">
        <f t="shared" si="5"/>
        <v>0</v>
      </c>
      <c r="AL22" s="307" t="str">
        <f t="shared" si="6"/>
        <v>-</v>
      </c>
      <c r="AM22" s="307"/>
      <c r="AN22" s="307"/>
      <c r="AO22" s="307"/>
      <c r="AP22" s="307"/>
      <c r="AQ22" s="307"/>
    </row>
    <row r="23" spans="2:43" ht="27.75" customHeight="1" x14ac:dyDescent="0.25">
      <c r="B23" s="255" t="s">
        <v>15</v>
      </c>
      <c r="C23" s="134"/>
      <c r="D23" s="254" t="s">
        <v>15</v>
      </c>
      <c r="E23" s="134"/>
      <c r="F23" s="232" t="str">
        <f t="shared" si="0"/>
        <v>-</v>
      </c>
      <c r="G23" s="232" t="str">
        <f t="shared" si="3"/>
        <v>-</v>
      </c>
      <c r="H23" s="66"/>
      <c r="I23" s="66"/>
      <c r="J23" s="133"/>
      <c r="K23" s="66"/>
      <c r="L23" s="133"/>
      <c r="M23" s="66"/>
      <c r="N23" s="133"/>
      <c r="O23" s="66"/>
      <c r="P23" s="133"/>
      <c r="Q23" s="66"/>
      <c r="R23" s="133"/>
      <c r="S23" s="66"/>
      <c r="T23" s="133"/>
      <c r="U23" s="66"/>
      <c r="V23" s="133"/>
      <c r="W23" s="66"/>
      <c r="X23" s="133"/>
      <c r="Y23" s="66"/>
      <c r="Z23" s="133"/>
      <c r="AA23" s="66"/>
      <c r="AB23" s="133"/>
      <c r="AC23" s="66"/>
      <c r="AD23" s="133"/>
      <c r="AE23" s="66"/>
      <c r="AF23" s="133"/>
      <c r="AG23" s="66"/>
      <c r="AH23" s="5">
        <f t="shared" si="1"/>
        <v>0</v>
      </c>
      <c r="AI23" s="5" t="e">
        <f t="shared" si="2"/>
        <v>#DIV/0!</v>
      </c>
      <c r="AJ23" s="5">
        <f t="shared" si="4"/>
        <v>0</v>
      </c>
      <c r="AK23" s="307" t="b">
        <f t="shared" si="5"/>
        <v>0</v>
      </c>
      <c r="AL23" s="307" t="str">
        <f t="shared" si="6"/>
        <v>-</v>
      </c>
      <c r="AM23" s="307"/>
      <c r="AN23" s="307"/>
      <c r="AO23" s="307"/>
      <c r="AP23" s="307"/>
      <c r="AQ23" s="307"/>
    </row>
    <row r="24" spans="2:43" ht="27.75" customHeight="1" x14ac:dyDescent="0.25">
      <c r="B24" s="255" t="s">
        <v>15</v>
      </c>
      <c r="C24" s="134"/>
      <c r="D24" s="254" t="s">
        <v>15</v>
      </c>
      <c r="E24" s="134"/>
      <c r="F24" s="232" t="str">
        <f t="shared" si="0"/>
        <v>-</v>
      </c>
      <c r="G24" s="232" t="str">
        <f t="shared" si="3"/>
        <v>-</v>
      </c>
      <c r="H24" s="66"/>
      <c r="I24" s="66"/>
      <c r="J24" s="133"/>
      <c r="K24" s="66"/>
      <c r="L24" s="133"/>
      <c r="M24" s="66"/>
      <c r="N24" s="133"/>
      <c r="O24" s="66"/>
      <c r="P24" s="133"/>
      <c r="Q24" s="66"/>
      <c r="R24" s="133"/>
      <c r="S24" s="66"/>
      <c r="T24" s="133"/>
      <c r="U24" s="66"/>
      <c r="V24" s="133"/>
      <c r="W24" s="66"/>
      <c r="X24" s="133"/>
      <c r="Y24" s="66"/>
      <c r="Z24" s="133"/>
      <c r="AA24" s="66"/>
      <c r="AB24" s="133"/>
      <c r="AC24" s="66"/>
      <c r="AD24" s="133"/>
      <c r="AE24" s="66"/>
      <c r="AF24" s="133"/>
      <c r="AG24" s="66"/>
      <c r="AH24" s="5">
        <f t="shared" si="1"/>
        <v>0</v>
      </c>
      <c r="AI24" s="5" t="e">
        <f t="shared" si="2"/>
        <v>#DIV/0!</v>
      </c>
      <c r="AJ24" s="5">
        <f t="shared" si="4"/>
        <v>0</v>
      </c>
      <c r="AK24" s="307" t="b">
        <f t="shared" si="5"/>
        <v>0</v>
      </c>
      <c r="AL24" s="307" t="str">
        <f t="shared" si="6"/>
        <v>-</v>
      </c>
      <c r="AM24" s="307"/>
      <c r="AN24" s="307"/>
      <c r="AO24" s="307"/>
      <c r="AP24" s="307"/>
      <c r="AQ24" s="307"/>
    </row>
    <row r="25" spans="2:43" ht="27.75" customHeight="1" x14ac:dyDescent="0.25">
      <c r="B25" s="255" t="s">
        <v>15</v>
      </c>
      <c r="C25" s="134"/>
      <c r="D25" s="254" t="s">
        <v>15</v>
      </c>
      <c r="E25" s="134"/>
      <c r="F25" s="232" t="str">
        <f t="shared" si="0"/>
        <v>-</v>
      </c>
      <c r="G25" s="232" t="str">
        <f t="shared" si="3"/>
        <v>-</v>
      </c>
      <c r="H25" s="66"/>
      <c r="I25" s="66"/>
      <c r="J25" s="133"/>
      <c r="K25" s="66"/>
      <c r="L25" s="133"/>
      <c r="M25" s="66"/>
      <c r="N25" s="133"/>
      <c r="O25" s="66"/>
      <c r="P25" s="133"/>
      <c r="Q25" s="66"/>
      <c r="R25" s="133"/>
      <c r="S25" s="66"/>
      <c r="T25" s="133"/>
      <c r="U25" s="66"/>
      <c r="V25" s="133"/>
      <c r="W25" s="66"/>
      <c r="X25" s="133"/>
      <c r="Y25" s="66"/>
      <c r="Z25" s="133"/>
      <c r="AA25" s="66"/>
      <c r="AB25" s="133"/>
      <c r="AC25" s="66"/>
      <c r="AD25" s="133"/>
      <c r="AE25" s="66"/>
      <c r="AF25" s="133"/>
      <c r="AG25" s="66"/>
      <c r="AH25" s="5">
        <f t="shared" si="1"/>
        <v>0</v>
      </c>
      <c r="AI25" s="5" t="e">
        <f t="shared" si="2"/>
        <v>#DIV/0!</v>
      </c>
      <c r="AJ25" s="5">
        <f t="shared" si="4"/>
        <v>0</v>
      </c>
      <c r="AK25" s="307" t="b">
        <f t="shared" si="5"/>
        <v>0</v>
      </c>
      <c r="AL25" s="307" t="str">
        <f t="shared" si="6"/>
        <v>-</v>
      </c>
      <c r="AM25" s="307"/>
      <c r="AN25" s="307"/>
      <c r="AO25" s="307"/>
      <c r="AP25" s="307"/>
      <c r="AQ25" s="307"/>
    </row>
    <row r="26" spans="2:43" ht="27.75" customHeight="1" x14ac:dyDescent="0.25">
      <c r="B26" s="255" t="s">
        <v>15</v>
      </c>
      <c r="C26" s="134"/>
      <c r="D26" s="254" t="s">
        <v>15</v>
      </c>
      <c r="E26" s="134"/>
      <c r="F26" s="232" t="str">
        <f t="shared" si="0"/>
        <v>-</v>
      </c>
      <c r="G26" s="232" t="str">
        <f t="shared" si="3"/>
        <v>-</v>
      </c>
      <c r="H26" s="66"/>
      <c r="I26" s="66"/>
      <c r="J26" s="133"/>
      <c r="K26" s="66"/>
      <c r="L26" s="133"/>
      <c r="M26" s="66"/>
      <c r="N26" s="133"/>
      <c r="O26" s="66"/>
      <c r="P26" s="133"/>
      <c r="Q26" s="66"/>
      <c r="R26" s="133"/>
      <c r="S26" s="66"/>
      <c r="T26" s="133"/>
      <c r="U26" s="66"/>
      <c r="V26" s="133"/>
      <c r="W26" s="66"/>
      <c r="X26" s="133"/>
      <c r="Y26" s="66"/>
      <c r="Z26" s="133"/>
      <c r="AA26" s="66"/>
      <c r="AB26" s="133"/>
      <c r="AC26" s="66"/>
      <c r="AD26" s="133"/>
      <c r="AE26" s="66"/>
      <c r="AF26" s="133"/>
      <c r="AG26" s="66"/>
      <c r="AH26" s="5">
        <f t="shared" si="1"/>
        <v>0</v>
      </c>
      <c r="AI26" s="5" t="e">
        <f t="shared" si="2"/>
        <v>#DIV/0!</v>
      </c>
      <c r="AJ26" s="5">
        <f t="shared" si="4"/>
        <v>0</v>
      </c>
      <c r="AK26" s="307" t="b">
        <f t="shared" si="5"/>
        <v>0</v>
      </c>
      <c r="AL26" s="307" t="str">
        <f t="shared" si="6"/>
        <v>-</v>
      </c>
      <c r="AM26" s="307"/>
      <c r="AN26" s="307"/>
      <c r="AO26" s="307"/>
      <c r="AP26" s="307"/>
      <c r="AQ26" s="307"/>
    </row>
    <row r="27" spans="2:43" ht="27.75" customHeight="1" x14ac:dyDescent="0.25">
      <c r="B27" s="255" t="s">
        <v>15</v>
      </c>
      <c r="C27" s="134"/>
      <c r="D27" s="254" t="s">
        <v>15</v>
      </c>
      <c r="E27" s="134"/>
      <c r="F27" s="232" t="str">
        <f t="shared" si="0"/>
        <v>-</v>
      </c>
      <c r="G27" s="232" t="str">
        <f t="shared" si="3"/>
        <v>-</v>
      </c>
      <c r="H27" s="66"/>
      <c r="I27" s="66"/>
      <c r="J27" s="133"/>
      <c r="K27" s="66"/>
      <c r="L27" s="133"/>
      <c r="M27" s="66"/>
      <c r="N27" s="133"/>
      <c r="O27" s="66"/>
      <c r="P27" s="133"/>
      <c r="Q27" s="66"/>
      <c r="R27" s="133"/>
      <c r="S27" s="66"/>
      <c r="T27" s="133"/>
      <c r="U27" s="66"/>
      <c r="V27" s="133"/>
      <c r="W27" s="66"/>
      <c r="X27" s="133"/>
      <c r="Y27" s="66"/>
      <c r="Z27" s="133"/>
      <c r="AA27" s="66"/>
      <c r="AB27" s="133"/>
      <c r="AC27" s="66"/>
      <c r="AD27" s="133"/>
      <c r="AE27" s="66"/>
      <c r="AF27" s="133"/>
      <c r="AG27" s="66"/>
      <c r="AH27" s="5">
        <f t="shared" si="1"/>
        <v>0</v>
      </c>
      <c r="AI27" s="5" t="e">
        <f t="shared" si="2"/>
        <v>#DIV/0!</v>
      </c>
      <c r="AJ27" s="5">
        <f t="shared" si="4"/>
        <v>0</v>
      </c>
      <c r="AK27" s="307" t="b">
        <f t="shared" si="5"/>
        <v>0</v>
      </c>
      <c r="AL27" s="307" t="str">
        <f t="shared" si="6"/>
        <v>-</v>
      </c>
      <c r="AM27" s="307"/>
      <c r="AN27" s="307"/>
      <c r="AO27" s="307"/>
      <c r="AP27" s="307"/>
      <c r="AQ27" s="307"/>
    </row>
    <row r="28" spans="2:43" ht="27.75" customHeight="1" x14ac:dyDescent="0.25">
      <c r="B28" s="255" t="s">
        <v>15</v>
      </c>
      <c r="C28" s="134"/>
      <c r="D28" s="254" t="s">
        <v>15</v>
      </c>
      <c r="E28" s="134"/>
      <c r="F28" s="232" t="str">
        <f t="shared" si="0"/>
        <v>-</v>
      </c>
      <c r="G28" s="232" t="str">
        <f t="shared" si="3"/>
        <v>-</v>
      </c>
      <c r="H28" s="66"/>
      <c r="I28" s="66"/>
      <c r="J28" s="133"/>
      <c r="K28" s="66"/>
      <c r="L28" s="133"/>
      <c r="M28" s="66"/>
      <c r="N28" s="133"/>
      <c r="O28" s="66"/>
      <c r="P28" s="133"/>
      <c r="Q28" s="66"/>
      <c r="R28" s="133"/>
      <c r="S28" s="66"/>
      <c r="T28" s="133"/>
      <c r="U28" s="66"/>
      <c r="V28" s="133"/>
      <c r="W28" s="66"/>
      <c r="X28" s="133"/>
      <c r="Y28" s="66"/>
      <c r="Z28" s="133"/>
      <c r="AA28" s="66"/>
      <c r="AB28" s="133"/>
      <c r="AC28" s="66"/>
      <c r="AD28" s="133"/>
      <c r="AE28" s="66"/>
      <c r="AF28" s="133"/>
      <c r="AG28" s="66"/>
      <c r="AH28" s="5">
        <f t="shared" si="1"/>
        <v>0</v>
      </c>
      <c r="AI28" s="5" t="e">
        <f t="shared" si="2"/>
        <v>#DIV/0!</v>
      </c>
      <c r="AJ28" s="5">
        <f t="shared" si="4"/>
        <v>0</v>
      </c>
      <c r="AK28" s="307" t="b">
        <f t="shared" si="5"/>
        <v>0</v>
      </c>
      <c r="AL28" s="307"/>
      <c r="AM28" s="307"/>
      <c r="AN28" s="307"/>
      <c r="AO28" s="307"/>
      <c r="AP28" s="307"/>
      <c r="AQ28" s="307"/>
    </row>
    <row r="29" spans="2:43" ht="27.75" customHeight="1" x14ac:dyDescent="0.25">
      <c r="B29" s="255" t="s">
        <v>15</v>
      </c>
      <c r="C29" s="134"/>
      <c r="D29" s="254" t="s">
        <v>15</v>
      </c>
      <c r="E29" s="134"/>
      <c r="F29" s="232" t="str">
        <f t="shared" si="0"/>
        <v>-</v>
      </c>
      <c r="G29" s="232" t="str">
        <f t="shared" si="3"/>
        <v>-</v>
      </c>
      <c r="H29" s="66"/>
      <c r="I29" s="66"/>
      <c r="J29" s="133"/>
      <c r="K29" s="66"/>
      <c r="L29" s="133"/>
      <c r="M29" s="66"/>
      <c r="N29" s="133"/>
      <c r="O29" s="66"/>
      <c r="P29" s="133"/>
      <c r="Q29" s="66"/>
      <c r="R29" s="133"/>
      <c r="S29" s="66"/>
      <c r="T29" s="133"/>
      <c r="U29" s="66"/>
      <c r="V29" s="133"/>
      <c r="W29" s="66"/>
      <c r="X29" s="133"/>
      <c r="Y29" s="66"/>
      <c r="Z29" s="133"/>
      <c r="AA29" s="66"/>
      <c r="AB29" s="133"/>
      <c r="AC29" s="66"/>
      <c r="AD29" s="133"/>
      <c r="AE29" s="66"/>
      <c r="AF29" s="133"/>
      <c r="AG29" s="66"/>
      <c r="AH29" s="5">
        <f t="shared" si="1"/>
        <v>0</v>
      </c>
      <c r="AI29" s="5" t="e">
        <f t="shared" si="2"/>
        <v>#DIV/0!</v>
      </c>
      <c r="AJ29" s="5">
        <f t="shared" si="4"/>
        <v>0</v>
      </c>
      <c r="AK29" s="307" t="b">
        <f t="shared" si="5"/>
        <v>0</v>
      </c>
      <c r="AL29" s="307"/>
      <c r="AM29" s="307"/>
      <c r="AN29" s="307"/>
      <c r="AO29" s="307"/>
      <c r="AP29" s="307"/>
      <c r="AQ29" s="307"/>
    </row>
    <row r="30" spans="2:43" ht="27.75" customHeight="1" x14ac:dyDescent="0.25">
      <c r="B30" s="255" t="s">
        <v>15</v>
      </c>
      <c r="C30" s="134"/>
      <c r="D30" s="254" t="s">
        <v>15</v>
      </c>
      <c r="E30" s="134"/>
      <c r="F30" s="232" t="str">
        <f t="shared" si="0"/>
        <v>-</v>
      </c>
      <c r="G30" s="232" t="str">
        <f t="shared" si="3"/>
        <v>-</v>
      </c>
      <c r="H30" s="66"/>
      <c r="I30" s="66"/>
      <c r="J30" s="133"/>
      <c r="K30" s="66"/>
      <c r="L30" s="133"/>
      <c r="M30" s="66"/>
      <c r="N30" s="133"/>
      <c r="O30" s="66"/>
      <c r="P30" s="133"/>
      <c r="Q30" s="66"/>
      <c r="R30" s="133"/>
      <c r="S30" s="66"/>
      <c r="T30" s="133"/>
      <c r="U30" s="66"/>
      <c r="V30" s="133"/>
      <c r="W30" s="66"/>
      <c r="X30" s="133"/>
      <c r="Y30" s="66"/>
      <c r="Z30" s="133"/>
      <c r="AA30" s="66"/>
      <c r="AB30" s="133"/>
      <c r="AC30" s="66"/>
      <c r="AD30" s="133"/>
      <c r="AE30" s="66"/>
      <c r="AF30" s="133"/>
      <c r="AG30" s="66"/>
      <c r="AH30" s="5">
        <f t="shared" si="1"/>
        <v>0</v>
      </c>
      <c r="AI30" s="5" t="e">
        <f t="shared" si="2"/>
        <v>#DIV/0!</v>
      </c>
      <c r="AJ30" s="5">
        <f t="shared" si="4"/>
        <v>0</v>
      </c>
      <c r="AK30" s="307" t="b">
        <f t="shared" si="5"/>
        <v>0</v>
      </c>
      <c r="AL30" s="307"/>
      <c r="AM30" s="307"/>
      <c r="AN30" s="307"/>
      <c r="AO30" s="307"/>
      <c r="AP30" s="307"/>
      <c r="AQ30" s="307"/>
    </row>
    <row r="31" spans="2:43" ht="27.75" customHeight="1" x14ac:dyDescent="0.25">
      <c r="B31" s="255" t="s">
        <v>15</v>
      </c>
      <c r="C31" s="134"/>
      <c r="D31" s="254" t="s">
        <v>15</v>
      </c>
      <c r="E31" s="134"/>
      <c r="F31" s="232" t="str">
        <f t="shared" si="0"/>
        <v>-</v>
      </c>
      <c r="G31" s="232" t="str">
        <f t="shared" si="3"/>
        <v>-</v>
      </c>
      <c r="H31" s="66"/>
      <c r="I31" s="66"/>
      <c r="J31" s="133"/>
      <c r="K31" s="66"/>
      <c r="L31" s="133"/>
      <c r="M31" s="66"/>
      <c r="N31" s="133"/>
      <c r="O31" s="66"/>
      <c r="P31" s="133"/>
      <c r="Q31" s="66"/>
      <c r="R31" s="133"/>
      <c r="S31" s="66"/>
      <c r="T31" s="133"/>
      <c r="U31" s="66"/>
      <c r="V31" s="133"/>
      <c r="W31" s="66"/>
      <c r="X31" s="133"/>
      <c r="Y31" s="66"/>
      <c r="Z31" s="133"/>
      <c r="AA31" s="66"/>
      <c r="AB31" s="133"/>
      <c r="AC31" s="66"/>
      <c r="AD31" s="133"/>
      <c r="AE31" s="66"/>
      <c r="AF31" s="133"/>
      <c r="AG31" s="66"/>
      <c r="AH31" s="5">
        <f t="shared" si="1"/>
        <v>0</v>
      </c>
      <c r="AI31" s="5" t="e">
        <f t="shared" si="2"/>
        <v>#DIV/0!</v>
      </c>
      <c r="AJ31" s="5">
        <f t="shared" si="4"/>
        <v>0</v>
      </c>
      <c r="AK31" s="307" t="b">
        <f t="shared" si="5"/>
        <v>0</v>
      </c>
      <c r="AM31" s="307"/>
    </row>
    <row r="32" spans="2:43" ht="27.75" customHeight="1" x14ac:dyDescent="0.25">
      <c r="B32" s="255" t="s">
        <v>15</v>
      </c>
      <c r="C32" s="134"/>
      <c r="D32" s="254" t="s">
        <v>15</v>
      </c>
      <c r="E32" s="134"/>
      <c r="F32" s="232" t="str">
        <f t="shared" si="0"/>
        <v>-</v>
      </c>
      <c r="G32" s="232" t="str">
        <f t="shared" si="3"/>
        <v>-</v>
      </c>
      <c r="H32" s="66"/>
      <c r="I32" s="66"/>
      <c r="J32" s="133"/>
      <c r="K32" s="66"/>
      <c r="L32" s="133"/>
      <c r="M32" s="66"/>
      <c r="N32" s="133"/>
      <c r="O32" s="66"/>
      <c r="P32" s="133"/>
      <c r="Q32" s="66"/>
      <c r="R32" s="133"/>
      <c r="S32" s="66"/>
      <c r="T32" s="133"/>
      <c r="U32" s="66"/>
      <c r="V32" s="133"/>
      <c r="W32" s="66"/>
      <c r="X32" s="133"/>
      <c r="Y32" s="66"/>
      <c r="Z32" s="133"/>
      <c r="AA32" s="66"/>
      <c r="AB32" s="133"/>
      <c r="AC32" s="66"/>
      <c r="AD32" s="133"/>
      <c r="AE32" s="66"/>
      <c r="AF32" s="133"/>
      <c r="AG32" s="66"/>
      <c r="AH32" s="5">
        <f t="shared" si="1"/>
        <v>0</v>
      </c>
      <c r="AI32" s="5" t="e">
        <f t="shared" si="2"/>
        <v>#DIV/0!</v>
      </c>
      <c r="AJ32" s="5">
        <f t="shared" si="4"/>
        <v>0</v>
      </c>
      <c r="AK32" s="307" t="b">
        <f t="shared" si="5"/>
        <v>0</v>
      </c>
      <c r="AM32" s="307"/>
    </row>
    <row r="33" spans="2:39" ht="27.75" customHeight="1" x14ac:dyDescent="0.25">
      <c r="B33" s="255" t="s">
        <v>15</v>
      </c>
      <c r="C33" s="134"/>
      <c r="D33" s="254" t="s">
        <v>15</v>
      </c>
      <c r="E33" s="134"/>
      <c r="F33" s="232" t="str">
        <f t="shared" si="0"/>
        <v>-</v>
      </c>
      <c r="G33" s="232" t="str">
        <f t="shared" si="3"/>
        <v>-</v>
      </c>
      <c r="H33" s="66"/>
      <c r="I33" s="66"/>
      <c r="J33" s="133"/>
      <c r="K33" s="66"/>
      <c r="L33" s="133"/>
      <c r="M33" s="66"/>
      <c r="N33" s="133"/>
      <c r="O33" s="66"/>
      <c r="P33" s="133"/>
      <c r="Q33" s="66"/>
      <c r="R33" s="133"/>
      <c r="S33" s="66"/>
      <c r="T33" s="133"/>
      <c r="U33" s="66"/>
      <c r="V33" s="133"/>
      <c r="W33" s="66"/>
      <c r="X33" s="133"/>
      <c r="Y33" s="66"/>
      <c r="Z33" s="133"/>
      <c r="AA33" s="66"/>
      <c r="AB33" s="133"/>
      <c r="AC33" s="66"/>
      <c r="AD33" s="133"/>
      <c r="AE33" s="66"/>
      <c r="AF33" s="133"/>
      <c r="AG33" s="66"/>
      <c r="AH33" s="5">
        <f t="shared" si="1"/>
        <v>0</v>
      </c>
      <c r="AI33" s="5" t="e">
        <f t="shared" si="2"/>
        <v>#DIV/0!</v>
      </c>
      <c r="AJ33" s="5">
        <f t="shared" si="4"/>
        <v>0</v>
      </c>
      <c r="AK33" s="307" t="b">
        <f t="shared" si="5"/>
        <v>0</v>
      </c>
      <c r="AM33" s="307"/>
    </row>
    <row r="34" spans="2:39" ht="27.75" customHeight="1" x14ac:dyDescent="0.25">
      <c r="B34" s="255" t="s">
        <v>15</v>
      </c>
      <c r="C34" s="134"/>
      <c r="D34" s="254" t="s">
        <v>15</v>
      </c>
      <c r="E34" s="134"/>
      <c r="F34" s="232" t="str">
        <f t="shared" si="0"/>
        <v>-</v>
      </c>
      <c r="G34" s="232" t="str">
        <f t="shared" si="3"/>
        <v>-</v>
      </c>
      <c r="H34" s="66"/>
      <c r="I34" s="66"/>
      <c r="J34" s="133"/>
      <c r="K34" s="66"/>
      <c r="L34" s="133"/>
      <c r="M34" s="66"/>
      <c r="N34" s="133"/>
      <c r="O34" s="66"/>
      <c r="P34" s="133"/>
      <c r="Q34" s="66"/>
      <c r="R34" s="133"/>
      <c r="S34" s="66"/>
      <c r="T34" s="133"/>
      <c r="U34" s="66"/>
      <c r="V34" s="133"/>
      <c r="W34" s="66"/>
      <c r="X34" s="133"/>
      <c r="Y34" s="66"/>
      <c r="Z34" s="133"/>
      <c r="AA34" s="66"/>
      <c r="AB34" s="133"/>
      <c r="AC34" s="66"/>
      <c r="AD34" s="133"/>
      <c r="AE34" s="66"/>
      <c r="AF34" s="133"/>
      <c r="AG34" s="66"/>
      <c r="AH34" s="5">
        <f t="shared" si="1"/>
        <v>0</v>
      </c>
      <c r="AI34" s="5" t="e">
        <f t="shared" si="2"/>
        <v>#DIV/0!</v>
      </c>
      <c r="AJ34" s="5">
        <f t="shared" si="4"/>
        <v>0</v>
      </c>
      <c r="AK34" s="307" t="b">
        <f t="shared" si="5"/>
        <v>0</v>
      </c>
      <c r="AM34" s="307"/>
    </row>
    <row r="35" spans="2:39" ht="27.75" customHeight="1" x14ac:dyDescent="0.25">
      <c r="B35" s="255" t="s">
        <v>15</v>
      </c>
      <c r="C35" s="134"/>
      <c r="D35" s="254" t="s">
        <v>15</v>
      </c>
      <c r="E35" s="134"/>
      <c r="F35" s="232" t="str">
        <f t="shared" si="0"/>
        <v>-</v>
      </c>
      <c r="G35" s="232" t="str">
        <f t="shared" si="3"/>
        <v>-</v>
      </c>
      <c r="H35" s="66"/>
      <c r="I35" s="66"/>
      <c r="J35" s="133"/>
      <c r="K35" s="66"/>
      <c r="L35" s="133"/>
      <c r="M35" s="66"/>
      <c r="N35" s="133"/>
      <c r="O35" s="66"/>
      <c r="P35" s="133"/>
      <c r="Q35" s="66"/>
      <c r="R35" s="133"/>
      <c r="S35" s="66"/>
      <c r="T35" s="133"/>
      <c r="U35" s="66"/>
      <c r="V35" s="133"/>
      <c r="W35" s="66"/>
      <c r="X35" s="133"/>
      <c r="Y35" s="66"/>
      <c r="Z35" s="133"/>
      <c r="AA35" s="66"/>
      <c r="AB35" s="133"/>
      <c r="AC35" s="66"/>
      <c r="AD35" s="133"/>
      <c r="AE35" s="66"/>
      <c r="AF35" s="133"/>
      <c r="AG35" s="66"/>
      <c r="AH35" s="5">
        <f t="shared" si="1"/>
        <v>0</v>
      </c>
      <c r="AI35" s="5" t="e">
        <f t="shared" si="2"/>
        <v>#DIV/0!</v>
      </c>
      <c r="AJ35" s="5">
        <f t="shared" si="4"/>
        <v>0</v>
      </c>
      <c r="AK35" s="307" t="b">
        <f t="shared" si="5"/>
        <v>0</v>
      </c>
      <c r="AM35" s="307"/>
    </row>
    <row r="36" spans="2:39" ht="27.75" customHeight="1" x14ac:dyDescent="0.25">
      <c r="B36" s="255" t="s">
        <v>15</v>
      </c>
      <c r="C36" s="134"/>
      <c r="D36" s="254" t="s">
        <v>15</v>
      </c>
      <c r="E36" s="134"/>
      <c r="F36" s="232" t="str">
        <f t="shared" si="0"/>
        <v>-</v>
      </c>
      <c r="G36" s="232" t="str">
        <f t="shared" si="3"/>
        <v>-</v>
      </c>
      <c r="H36" s="66"/>
      <c r="I36" s="66"/>
      <c r="J36" s="133"/>
      <c r="K36" s="66"/>
      <c r="L36" s="133"/>
      <c r="M36" s="66"/>
      <c r="N36" s="133"/>
      <c r="O36" s="66"/>
      <c r="P36" s="133"/>
      <c r="Q36" s="66"/>
      <c r="R36" s="133"/>
      <c r="S36" s="66"/>
      <c r="T36" s="133"/>
      <c r="U36" s="66"/>
      <c r="V36" s="133"/>
      <c r="W36" s="66"/>
      <c r="X36" s="133"/>
      <c r="Y36" s="66"/>
      <c r="Z36" s="133"/>
      <c r="AA36" s="66"/>
      <c r="AB36" s="133"/>
      <c r="AC36" s="66"/>
      <c r="AD36" s="133"/>
      <c r="AE36" s="66"/>
      <c r="AF36" s="133"/>
      <c r="AG36" s="66"/>
      <c r="AH36" s="5">
        <f t="shared" si="1"/>
        <v>0</v>
      </c>
      <c r="AI36" s="5" t="e">
        <f t="shared" si="2"/>
        <v>#DIV/0!</v>
      </c>
      <c r="AJ36" s="5">
        <f t="shared" si="4"/>
        <v>0</v>
      </c>
      <c r="AK36" s="307" t="b">
        <f t="shared" si="5"/>
        <v>0</v>
      </c>
    </row>
    <row r="37" spans="2:39" ht="27.75" customHeight="1" x14ac:dyDescent="0.25">
      <c r="B37" s="255" t="s">
        <v>15</v>
      </c>
      <c r="C37" s="134"/>
      <c r="D37" s="254" t="s">
        <v>15</v>
      </c>
      <c r="E37" s="134"/>
      <c r="F37" s="232" t="str">
        <f t="shared" si="0"/>
        <v>-</v>
      </c>
      <c r="G37" s="232" t="str">
        <f t="shared" si="3"/>
        <v>-</v>
      </c>
      <c r="H37" s="66"/>
      <c r="I37" s="66"/>
      <c r="J37" s="133"/>
      <c r="K37" s="66"/>
      <c r="L37" s="133"/>
      <c r="M37" s="66"/>
      <c r="N37" s="133"/>
      <c r="O37" s="66"/>
      <c r="P37" s="133"/>
      <c r="Q37" s="66"/>
      <c r="R37" s="133"/>
      <c r="S37" s="66"/>
      <c r="T37" s="133"/>
      <c r="U37" s="66"/>
      <c r="V37" s="133"/>
      <c r="W37" s="66"/>
      <c r="X37" s="133"/>
      <c r="Y37" s="66"/>
      <c r="Z37" s="133"/>
      <c r="AA37" s="66"/>
      <c r="AB37" s="133"/>
      <c r="AC37" s="66"/>
      <c r="AD37" s="133"/>
      <c r="AE37" s="66"/>
      <c r="AF37" s="133"/>
      <c r="AG37" s="66"/>
      <c r="AH37" s="5">
        <f t="shared" si="1"/>
        <v>0</v>
      </c>
      <c r="AI37" s="5" t="e">
        <f t="shared" si="2"/>
        <v>#DIV/0!</v>
      </c>
      <c r="AJ37" s="5">
        <f t="shared" si="4"/>
        <v>0</v>
      </c>
      <c r="AK37" s="307" t="b">
        <f t="shared" si="5"/>
        <v>0</v>
      </c>
    </row>
    <row r="38" spans="2:39" ht="27.75" customHeight="1" x14ac:dyDescent="0.25">
      <c r="B38" s="255" t="s">
        <v>15</v>
      </c>
      <c r="C38" s="134"/>
      <c r="D38" s="254" t="s">
        <v>15</v>
      </c>
      <c r="E38" s="134"/>
      <c r="F38" s="232" t="str">
        <f t="shared" si="0"/>
        <v>-</v>
      </c>
      <c r="G38" s="232" t="str">
        <f t="shared" si="3"/>
        <v>-</v>
      </c>
      <c r="H38" s="66"/>
      <c r="I38" s="66"/>
      <c r="J38" s="133"/>
      <c r="K38" s="66"/>
      <c r="L38" s="133"/>
      <c r="M38" s="66"/>
      <c r="N38" s="133"/>
      <c r="O38" s="66"/>
      <c r="P38" s="133"/>
      <c r="Q38" s="66"/>
      <c r="R38" s="133"/>
      <c r="S38" s="66"/>
      <c r="T38" s="133"/>
      <c r="U38" s="66"/>
      <c r="V38" s="133"/>
      <c r="W38" s="66"/>
      <c r="X38" s="133"/>
      <c r="Y38" s="66"/>
      <c r="Z38" s="133"/>
      <c r="AA38" s="66"/>
      <c r="AB38" s="133"/>
      <c r="AC38" s="66"/>
      <c r="AD38" s="133"/>
      <c r="AE38" s="66"/>
      <c r="AF38" s="133"/>
      <c r="AG38" s="66"/>
      <c r="AH38" s="5">
        <f t="shared" si="1"/>
        <v>0</v>
      </c>
      <c r="AI38" s="5" t="e">
        <f t="shared" si="2"/>
        <v>#DIV/0!</v>
      </c>
      <c r="AJ38" s="5">
        <f t="shared" si="4"/>
        <v>0</v>
      </c>
      <c r="AK38" s="307" t="b">
        <f t="shared" si="5"/>
        <v>0</v>
      </c>
    </row>
    <row r="39" spans="2:39" ht="27.75" customHeight="1" x14ac:dyDescent="0.25">
      <c r="B39" s="255" t="s">
        <v>15</v>
      </c>
      <c r="C39" s="134"/>
      <c r="D39" s="254" t="s">
        <v>15</v>
      </c>
      <c r="E39" s="134"/>
      <c r="F39" s="232" t="str">
        <f t="shared" si="0"/>
        <v>-</v>
      </c>
      <c r="G39" s="232" t="str">
        <f t="shared" si="3"/>
        <v>-</v>
      </c>
      <c r="H39" s="66"/>
      <c r="I39" s="66"/>
      <c r="J39" s="133"/>
      <c r="K39" s="66"/>
      <c r="L39" s="133"/>
      <c r="M39" s="66"/>
      <c r="N39" s="133"/>
      <c r="O39" s="66"/>
      <c r="P39" s="133"/>
      <c r="Q39" s="66"/>
      <c r="R39" s="133"/>
      <c r="S39" s="66"/>
      <c r="T39" s="133"/>
      <c r="U39" s="66"/>
      <c r="V39" s="133"/>
      <c r="W39" s="66"/>
      <c r="X39" s="133"/>
      <c r="Y39" s="66"/>
      <c r="Z39" s="133"/>
      <c r="AA39" s="66"/>
      <c r="AB39" s="133"/>
      <c r="AC39" s="66"/>
      <c r="AD39" s="133"/>
      <c r="AE39" s="66"/>
      <c r="AF39" s="133"/>
      <c r="AG39" s="66"/>
      <c r="AH39" s="5">
        <f t="shared" si="1"/>
        <v>0</v>
      </c>
      <c r="AI39" s="5" t="e">
        <f t="shared" si="2"/>
        <v>#DIV/0!</v>
      </c>
      <c r="AJ39" s="5">
        <f t="shared" si="4"/>
        <v>0</v>
      </c>
      <c r="AK39" s="307" t="b">
        <f t="shared" si="5"/>
        <v>0</v>
      </c>
    </row>
    <row r="40" spans="2:39" ht="27.75" customHeight="1" x14ac:dyDescent="0.25">
      <c r="B40" s="255" t="s">
        <v>15</v>
      </c>
      <c r="C40" s="134"/>
      <c r="D40" s="254" t="s">
        <v>15</v>
      </c>
      <c r="E40" s="134"/>
      <c r="F40" s="232" t="str">
        <f t="shared" si="0"/>
        <v>-</v>
      </c>
      <c r="G40" s="232" t="str">
        <f t="shared" si="3"/>
        <v>-</v>
      </c>
      <c r="H40" s="66"/>
      <c r="I40" s="66"/>
      <c r="J40" s="133"/>
      <c r="K40" s="66"/>
      <c r="L40" s="133"/>
      <c r="M40" s="66"/>
      <c r="N40" s="133"/>
      <c r="O40" s="66"/>
      <c r="P40" s="133"/>
      <c r="Q40" s="66"/>
      <c r="R40" s="133"/>
      <c r="S40" s="66"/>
      <c r="T40" s="133"/>
      <c r="U40" s="66"/>
      <c r="V40" s="133"/>
      <c r="W40" s="66"/>
      <c r="X40" s="133"/>
      <c r="Y40" s="66"/>
      <c r="Z40" s="133"/>
      <c r="AA40" s="66"/>
      <c r="AB40" s="133"/>
      <c r="AC40" s="66"/>
      <c r="AD40" s="133"/>
      <c r="AE40" s="66"/>
      <c r="AF40" s="133"/>
      <c r="AG40" s="66"/>
      <c r="AH40" s="5">
        <f t="shared" si="1"/>
        <v>0</v>
      </c>
      <c r="AI40" s="5" t="e">
        <f t="shared" si="2"/>
        <v>#DIV/0!</v>
      </c>
      <c r="AJ40" s="5">
        <f t="shared" si="4"/>
        <v>0</v>
      </c>
      <c r="AK40" s="307" t="b">
        <f t="shared" si="5"/>
        <v>0</v>
      </c>
    </row>
    <row r="41" spans="2:39" ht="27.75" customHeight="1" x14ac:dyDescent="0.25">
      <c r="B41" s="255" t="s">
        <v>15</v>
      </c>
      <c r="C41" s="134"/>
      <c r="D41" s="254" t="s">
        <v>15</v>
      </c>
      <c r="E41" s="134"/>
      <c r="F41" s="232" t="str">
        <f t="shared" si="0"/>
        <v>-</v>
      </c>
      <c r="G41" s="232" t="str">
        <f t="shared" si="3"/>
        <v>-</v>
      </c>
      <c r="H41" s="66"/>
      <c r="I41" s="66"/>
      <c r="J41" s="133"/>
      <c r="K41" s="66"/>
      <c r="L41" s="133"/>
      <c r="M41" s="66"/>
      <c r="N41" s="133"/>
      <c r="O41" s="66"/>
      <c r="P41" s="133"/>
      <c r="Q41" s="66"/>
      <c r="R41" s="133"/>
      <c r="S41" s="66"/>
      <c r="T41" s="133"/>
      <c r="U41" s="66"/>
      <c r="V41" s="133"/>
      <c r="W41" s="66"/>
      <c r="X41" s="133"/>
      <c r="Y41" s="66"/>
      <c r="Z41" s="133"/>
      <c r="AA41" s="66"/>
      <c r="AB41" s="133"/>
      <c r="AC41" s="66"/>
      <c r="AD41" s="133"/>
      <c r="AE41" s="66"/>
      <c r="AF41" s="133"/>
      <c r="AG41" s="66"/>
      <c r="AH41" s="5">
        <f t="shared" si="1"/>
        <v>0</v>
      </c>
      <c r="AI41" s="5" t="e">
        <f t="shared" si="2"/>
        <v>#DIV/0!</v>
      </c>
      <c r="AJ41" s="5">
        <f t="shared" si="4"/>
        <v>0</v>
      </c>
      <c r="AK41" s="307" t="b">
        <f t="shared" si="5"/>
        <v>0</v>
      </c>
    </row>
    <row r="42" spans="2:39" ht="27.75" customHeight="1" x14ac:dyDescent="0.25">
      <c r="B42" s="255" t="s">
        <v>15</v>
      </c>
      <c r="C42" s="134"/>
      <c r="D42" s="254" t="s">
        <v>15</v>
      </c>
      <c r="E42" s="134"/>
      <c r="F42" s="232" t="str">
        <f t="shared" si="0"/>
        <v>-</v>
      </c>
      <c r="G42" s="232" t="str">
        <f t="shared" si="3"/>
        <v>-</v>
      </c>
      <c r="H42" s="66"/>
      <c r="I42" s="66"/>
      <c r="J42" s="133"/>
      <c r="K42" s="66"/>
      <c r="L42" s="133"/>
      <c r="M42" s="66"/>
      <c r="N42" s="133"/>
      <c r="O42" s="66"/>
      <c r="P42" s="133"/>
      <c r="Q42" s="66"/>
      <c r="R42" s="133"/>
      <c r="S42" s="66"/>
      <c r="T42" s="133"/>
      <c r="U42" s="66"/>
      <c r="V42" s="133"/>
      <c r="W42" s="66"/>
      <c r="X42" s="133"/>
      <c r="Y42" s="66"/>
      <c r="Z42" s="133"/>
      <c r="AA42" s="66"/>
      <c r="AB42" s="133"/>
      <c r="AC42" s="66"/>
      <c r="AD42" s="133"/>
      <c r="AE42" s="66"/>
      <c r="AF42" s="133"/>
      <c r="AG42" s="66"/>
      <c r="AH42" s="5">
        <f t="shared" si="1"/>
        <v>0</v>
      </c>
      <c r="AI42" s="5" t="e">
        <f t="shared" si="2"/>
        <v>#DIV/0!</v>
      </c>
      <c r="AJ42" s="5">
        <f t="shared" si="4"/>
        <v>0</v>
      </c>
      <c r="AK42" s="307" t="b">
        <f t="shared" si="5"/>
        <v>0</v>
      </c>
    </row>
    <row r="43" spans="2:39" ht="27.75" customHeight="1" x14ac:dyDescent="0.25">
      <c r="B43" s="255" t="s">
        <v>15</v>
      </c>
      <c r="C43" s="134"/>
      <c r="D43" s="254" t="s">
        <v>15</v>
      </c>
      <c r="E43" s="134"/>
      <c r="F43" s="232" t="str">
        <f t="shared" si="0"/>
        <v>-</v>
      </c>
      <c r="G43" s="232" t="str">
        <f t="shared" si="3"/>
        <v>-</v>
      </c>
      <c r="H43" s="66"/>
      <c r="I43" s="66"/>
      <c r="J43" s="133"/>
      <c r="K43" s="66"/>
      <c r="L43" s="133"/>
      <c r="M43" s="66"/>
      <c r="N43" s="133"/>
      <c r="O43" s="66"/>
      <c r="P43" s="133"/>
      <c r="Q43" s="66"/>
      <c r="R43" s="133"/>
      <c r="S43" s="66"/>
      <c r="T43" s="133"/>
      <c r="U43" s="66"/>
      <c r="V43" s="133"/>
      <c r="W43" s="66"/>
      <c r="X43" s="133"/>
      <c r="Y43" s="66"/>
      <c r="Z43" s="133"/>
      <c r="AA43" s="66"/>
      <c r="AB43" s="133"/>
      <c r="AC43" s="66"/>
      <c r="AD43" s="133"/>
      <c r="AE43" s="66"/>
      <c r="AF43" s="133"/>
      <c r="AG43" s="66"/>
      <c r="AH43" s="5">
        <f t="shared" si="1"/>
        <v>0</v>
      </c>
      <c r="AI43" s="5" t="e">
        <f t="shared" si="2"/>
        <v>#DIV/0!</v>
      </c>
      <c r="AJ43" s="5">
        <f t="shared" si="4"/>
        <v>0</v>
      </c>
      <c r="AK43" s="307" t="b">
        <f t="shared" si="5"/>
        <v>0</v>
      </c>
    </row>
    <row r="44" spans="2:39" ht="27.75" customHeight="1" x14ac:dyDescent="0.25">
      <c r="B44" s="255" t="s">
        <v>15</v>
      </c>
      <c r="C44" s="134"/>
      <c r="D44" s="254" t="s">
        <v>15</v>
      </c>
      <c r="E44" s="134"/>
      <c r="F44" s="232" t="str">
        <f t="shared" si="0"/>
        <v>-</v>
      </c>
      <c r="G44" s="232" t="str">
        <f t="shared" si="3"/>
        <v>-</v>
      </c>
      <c r="H44" s="66"/>
      <c r="I44" s="66"/>
      <c r="J44" s="133"/>
      <c r="K44" s="66"/>
      <c r="L44" s="133"/>
      <c r="M44" s="66"/>
      <c r="N44" s="133"/>
      <c r="O44" s="66"/>
      <c r="P44" s="133"/>
      <c r="Q44" s="66"/>
      <c r="R44" s="133"/>
      <c r="S44" s="66"/>
      <c r="T44" s="133"/>
      <c r="U44" s="66"/>
      <c r="V44" s="133"/>
      <c r="W44" s="66"/>
      <c r="X44" s="133"/>
      <c r="Y44" s="66"/>
      <c r="Z44" s="133"/>
      <c r="AA44" s="66"/>
      <c r="AB44" s="133"/>
      <c r="AC44" s="66"/>
      <c r="AD44" s="133"/>
      <c r="AE44" s="66"/>
      <c r="AF44" s="133"/>
      <c r="AG44" s="66"/>
      <c r="AH44" s="5">
        <f t="shared" si="1"/>
        <v>0</v>
      </c>
      <c r="AI44" s="5" t="e">
        <f t="shared" si="2"/>
        <v>#DIV/0!</v>
      </c>
      <c r="AJ44" s="5">
        <f t="shared" si="4"/>
        <v>0</v>
      </c>
      <c r="AK44" s="307" t="b">
        <f t="shared" si="5"/>
        <v>0</v>
      </c>
    </row>
    <row r="45" spans="2:39" ht="27.75" customHeight="1" x14ac:dyDescent="0.25">
      <c r="B45" s="255" t="s">
        <v>15</v>
      </c>
      <c r="C45" s="134"/>
      <c r="D45" s="254" t="s">
        <v>15</v>
      </c>
      <c r="E45" s="134"/>
      <c r="F45" s="232" t="str">
        <f t="shared" si="0"/>
        <v>-</v>
      </c>
      <c r="G45" s="232" t="str">
        <f t="shared" si="3"/>
        <v>-</v>
      </c>
      <c r="H45" s="66"/>
      <c r="I45" s="66"/>
      <c r="J45" s="133"/>
      <c r="K45" s="66"/>
      <c r="L45" s="133"/>
      <c r="M45" s="66"/>
      <c r="N45" s="133"/>
      <c r="O45" s="66"/>
      <c r="P45" s="133"/>
      <c r="Q45" s="66"/>
      <c r="R45" s="133"/>
      <c r="S45" s="66"/>
      <c r="T45" s="133"/>
      <c r="U45" s="66"/>
      <c r="V45" s="133"/>
      <c r="W45" s="66"/>
      <c r="X45" s="133"/>
      <c r="Y45" s="66"/>
      <c r="Z45" s="133"/>
      <c r="AA45" s="66"/>
      <c r="AB45" s="133"/>
      <c r="AC45" s="66"/>
      <c r="AD45" s="133"/>
      <c r="AE45" s="66"/>
      <c r="AF45" s="133"/>
      <c r="AG45" s="66"/>
      <c r="AH45" s="5">
        <f t="shared" si="1"/>
        <v>0</v>
      </c>
      <c r="AI45" s="5" t="e">
        <f t="shared" si="2"/>
        <v>#DIV/0!</v>
      </c>
      <c r="AJ45" s="5">
        <f t="shared" si="4"/>
        <v>0</v>
      </c>
      <c r="AK45" s="307" t="b">
        <f t="shared" si="5"/>
        <v>0</v>
      </c>
    </row>
    <row r="46" spans="2:39" ht="27.75" customHeight="1" x14ac:dyDescent="0.25">
      <c r="B46" s="255" t="s">
        <v>15</v>
      </c>
      <c r="C46" s="134"/>
      <c r="D46" s="254" t="s">
        <v>15</v>
      </c>
      <c r="E46" s="134"/>
      <c r="F46" s="232" t="str">
        <f t="shared" si="0"/>
        <v>-</v>
      </c>
      <c r="G46" s="232" t="str">
        <f t="shared" si="3"/>
        <v>-</v>
      </c>
      <c r="H46" s="66"/>
      <c r="I46" s="66"/>
      <c r="J46" s="133"/>
      <c r="K46" s="66"/>
      <c r="L46" s="133"/>
      <c r="M46" s="66"/>
      <c r="N46" s="133"/>
      <c r="O46" s="66"/>
      <c r="P46" s="133"/>
      <c r="Q46" s="66"/>
      <c r="R46" s="133"/>
      <c r="S46" s="66"/>
      <c r="T46" s="133"/>
      <c r="U46" s="66"/>
      <c r="V46" s="133"/>
      <c r="W46" s="66"/>
      <c r="X46" s="133"/>
      <c r="Y46" s="66"/>
      <c r="Z46" s="133"/>
      <c r="AA46" s="66"/>
      <c r="AB46" s="133"/>
      <c r="AC46" s="66"/>
      <c r="AD46" s="133"/>
      <c r="AE46" s="66"/>
      <c r="AF46" s="133"/>
      <c r="AG46" s="66"/>
      <c r="AH46" s="5">
        <f t="shared" si="1"/>
        <v>0</v>
      </c>
      <c r="AI46" s="5" t="e">
        <f t="shared" si="2"/>
        <v>#DIV/0!</v>
      </c>
      <c r="AJ46" s="5">
        <f t="shared" si="4"/>
        <v>0</v>
      </c>
      <c r="AK46" s="307" t="b">
        <f t="shared" si="5"/>
        <v>0</v>
      </c>
    </row>
    <row r="47" spans="2:39" ht="27.75" customHeight="1" x14ac:dyDescent="0.25">
      <c r="B47" s="255" t="s">
        <v>15</v>
      </c>
      <c r="C47" s="134"/>
      <c r="D47" s="254" t="s">
        <v>15</v>
      </c>
      <c r="E47" s="134"/>
      <c r="F47" s="232" t="str">
        <f t="shared" si="0"/>
        <v>-</v>
      </c>
      <c r="G47" s="232" t="str">
        <f t="shared" si="3"/>
        <v>-</v>
      </c>
      <c r="H47" s="66"/>
      <c r="I47" s="66"/>
      <c r="J47" s="133"/>
      <c r="K47" s="66"/>
      <c r="L47" s="133"/>
      <c r="M47" s="66"/>
      <c r="N47" s="133"/>
      <c r="O47" s="66"/>
      <c r="P47" s="133"/>
      <c r="Q47" s="66"/>
      <c r="R47" s="133"/>
      <c r="S47" s="66"/>
      <c r="T47" s="133"/>
      <c r="U47" s="66"/>
      <c r="V47" s="133"/>
      <c r="W47" s="66"/>
      <c r="X47" s="133"/>
      <c r="Y47" s="66"/>
      <c r="Z47" s="133"/>
      <c r="AA47" s="66"/>
      <c r="AB47" s="133"/>
      <c r="AC47" s="66"/>
      <c r="AD47" s="133"/>
      <c r="AE47" s="66"/>
      <c r="AF47" s="133"/>
      <c r="AG47" s="66"/>
      <c r="AH47" s="5">
        <f t="shared" si="1"/>
        <v>0</v>
      </c>
      <c r="AI47" s="5" t="e">
        <f t="shared" si="2"/>
        <v>#DIV/0!</v>
      </c>
      <c r="AJ47" s="5">
        <f t="shared" si="4"/>
        <v>0</v>
      </c>
      <c r="AK47" s="307" t="b">
        <f t="shared" si="5"/>
        <v>0</v>
      </c>
    </row>
    <row r="48" spans="2:39" ht="27.75" customHeight="1" x14ac:dyDescent="0.25">
      <c r="B48" s="255" t="s">
        <v>15</v>
      </c>
      <c r="C48" s="134"/>
      <c r="D48" s="254" t="s">
        <v>15</v>
      </c>
      <c r="E48" s="134"/>
      <c r="F48" s="232" t="str">
        <f t="shared" si="0"/>
        <v>-</v>
      </c>
      <c r="G48" s="232" t="str">
        <f t="shared" si="3"/>
        <v>-</v>
      </c>
      <c r="H48" s="66"/>
      <c r="I48" s="66"/>
      <c r="J48" s="133"/>
      <c r="K48" s="66"/>
      <c r="L48" s="133"/>
      <c r="M48" s="66"/>
      <c r="N48" s="133"/>
      <c r="O48" s="66"/>
      <c r="P48" s="133"/>
      <c r="Q48" s="66"/>
      <c r="R48" s="133"/>
      <c r="S48" s="66"/>
      <c r="T48" s="133"/>
      <c r="U48" s="66"/>
      <c r="V48" s="133"/>
      <c r="W48" s="66"/>
      <c r="X48" s="133"/>
      <c r="Y48" s="66"/>
      <c r="Z48" s="133"/>
      <c r="AA48" s="66"/>
      <c r="AB48" s="133"/>
      <c r="AC48" s="66"/>
      <c r="AD48" s="133"/>
      <c r="AE48" s="66"/>
      <c r="AF48" s="133"/>
      <c r="AG48" s="66"/>
      <c r="AH48" s="5">
        <f t="shared" si="1"/>
        <v>0</v>
      </c>
      <c r="AI48" s="5" t="e">
        <f t="shared" si="2"/>
        <v>#DIV/0!</v>
      </c>
      <c r="AJ48" s="5">
        <f t="shared" si="4"/>
        <v>0</v>
      </c>
      <c r="AK48" s="307" t="b">
        <f t="shared" si="5"/>
        <v>0</v>
      </c>
    </row>
    <row r="49" spans="1:37" ht="27.75" customHeight="1" x14ac:dyDescent="0.25">
      <c r="B49" s="255" t="s">
        <v>15</v>
      </c>
      <c r="C49" s="134"/>
      <c r="D49" s="254" t="s">
        <v>15</v>
      </c>
      <c r="E49" s="134"/>
      <c r="F49" s="232" t="str">
        <f t="shared" si="0"/>
        <v>-</v>
      </c>
      <c r="G49" s="232" t="str">
        <f t="shared" si="3"/>
        <v>-</v>
      </c>
      <c r="H49" s="66"/>
      <c r="I49" s="66"/>
      <c r="J49" s="133"/>
      <c r="K49" s="66"/>
      <c r="L49" s="133"/>
      <c r="M49" s="66"/>
      <c r="N49" s="133"/>
      <c r="O49" s="66"/>
      <c r="P49" s="133"/>
      <c r="Q49" s="66"/>
      <c r="R49" s="133"/>
      <c r="S49" s="66"/>
      <c r="T49" s="133"/>
      <c r="U49" s="66"/>
      <c r="V49" s="133"/>
      <c r="W49" s="66"/>
      <c r="X49" s="133"/>
      <c r="Y49" s="66"/>
      <c r="Z49" s="133"/>
      <c r="AA49" s="66"/>
      <c r="AB49" s="133"/>
      <c r="AC49" s="66"/>
      <c r="AD49" s="133"/>
      <c r="AE49" s="66"/>
      <c r="AF49" s="133"/>
      <c r="AG49" s="66"/>
      <c r="AH49" s="5">
        <f t="shared" si="1"/>
        <v>0</v>
      </c>
      <c r="AI49" s="5" t="e">
        <f t="shared" si="2"/>
        <v>#DIV/0!</v>
      </c>
      <c r="AJ49" s="5">
        <f t="shared" si="4"/>
        <v>0</v>
      </c>
      <c r="AK49" s="307" t="b">
        <f t="shared" si="5"/>
        <v>0</v>
      </c>
    </row>
    <row r="50" spans="1:37" ht="27.75" customHeight="1" x14ac:dyDescent="0.25">
      <c r="B50" s="255" t="s">
        <v>15</v>
      </c>
      <c r="C50" s="134"/>
      <c r="D50" s="254" t="s">
        <v>15</v>
      </c>
      <c r="E50" s="134"/>
      <c r="F50" s="232" t="str">
        <f t="shared" si="0"/>
        <v>-</v>
      </c>
      <c r="G50" s="232" t="str">
        <f t="shared" si="3"/>
        <v>-</v>
      </c>
      <c r="H50" s="66"/>
      <c r="I50" s="66"/>
      <c r="J50" s="133"/>
      <c r="K50" s="66"/>
      <c r="L50" s="133"/>
      <c r="M50" s="66"/>
      <c r="N50" s="133"/>
      <c r="O50" s="66"/>
      <c r="P50" s="133"/>
      <c r="Q50" s="66"/>
      <c r="R50" s="133"/>
      <c r="S50" s="66"/>
      <c r="T50" s="133"/>
      <c r="U50" s="66"/>
      <c r="V50" s="133"/>
      <c r="W50" s="66"/>
      <c r="X50" s="133"/>
      <c r="Y50" s="66"/>
      <c r="Z50" s="133"/>
      <c r="AA50" s="66"/>
      <c r="AB50" s="133"/>
      <c r="AC50" s="66"/>
      <c r="AD50" s="133"/>
      <c r="AE50" s="66"/>
      <c r="AF50" s="133"/>
      <c r="AG50" s="66"/>
      <c r="AH50" s="5">
        <f t="shared" si="1"/>
        <v>0</v>
      </c>
      <c r="AI50" s="5" t="e">
        <f t="shared" si="2"/>
        <v>#DIV/0!</v>
      </c>
      <c r="AJ50" s="5">
        <f t="shared" si="4"/>
        <v>0</v>
      </c>
      <c r="AK50" s="307" t="b">
        <f t="shared" si="5"/>
        <v>0</v>
      </c>
    </row>
    <row r="51" spans="1:37" ht="27.75" customHeight="1" x14ac:dyDescent="0.25">
      <c r="B51" s="255" t="s">
        <v>15</v>
      </c>
      <c r="C51" s="134"/>
      <c r="D51" s="254" t="s">
        <v>15</v>
      </c>
      <c r="E51" s="134"/>
      <c r="F51" s="232" t="str">
        <f t="shared" si="0"/>
        <v>-</v>
      </c>
      <c r="G51" s="232" t="str">
        <f t="shared" si="3"/>
        <v>-</v>
      </c>
      <c r="H51" s="66"/>
      <c r="I51" s="66"/>
      <c r="J51" s="133"/>
      <c r="K51" s="66"/>
      <c r="L51" s="133"/>
      <c r="M51" s="66"/>
      <c r="N51" s="133"/>
      <c r="O51" s="66"/>
      <c r="P51" s="133"/>
      <c r="Q51" s="66"/>
      <c r="R51" s="133"/>
      <c r="S51" s="66"/>
      <c r="T51" s="133"/>
      <c r="U51" s="66"/>
      <c r="V51" s="133"/>
      <c r="W51" s="66"/>
      <c r="X51" s="133"/>
      <c r="Y51" s="66"/>
      <c r="Z51" s="133"/>
      <c r="AA51" s="66"/>
      <c r="AB51" s="133"/>
      <c r="AC51" s="66"/>
      <c r="AD51" s="133"/>
      <c r="AE51" s="66"/>
      <c r="AF51" s="133"/>
      <c r="AG51" s="66"/>
      <c r="AH51" s="5">
        <f t="shared" si="1"/>
        <v>0</v>
      </c>
      <c r="AI51" s="5" t="e">
        <f t="shared" si="2"/>
        <v>#DIV/0!</v>
      </c>
      <c r="AJ51" s="5">
        <f t="shared" si="4"/>
        <v>0</v>
      </c>
      <c r="AK51" s="307" t="b">
        <f t="shared" si="5"/>
        <v>0</v>
      </c>
    </row>
    <row r="52" spans="1:37" ht="27.75" customHeight="1" x14ac:dyDescent="0.25">
      <c r="B52" s="255" t="s">
        <v>15</v>
      </c>
      <c r="C52" s="134"/>
      <c r="D52" s="254" t="s">
        <v>15</v>
      </c>
      <c r="E52" s="134"/>
      <c r="F52" s="232" t="str">
        <f t="shared" si="0"/>
        <v>-</v>
      </c>
      <c r="G52" s="232" t="str">
        <f t="shared" si="3"/>
        <v>-</v>
      </c>
      <c r="H52" s="66"/>
      <c r="I52" s="66"/>
      <c r="J52" s="133"/>
      <c r="K52" s="66"/>
      <c r="L52" s="133"/>
      <c r="M52" s="66"/>
      <c r="N52" s="133"/>
      <c r="O52" s="66"/>
      <c r="P52" s="133"/>
      <c r="Q52" s="66"/>
      <c r="R52" s="133"/>
      <c r="S52" s="66"/>
      <c r="T52" s="133"/>
      <c r="U52" s="66"/>
      <c r="V52" s="133"/>
      <c r="W52" s="66"/>
      <c r="X52" s="133"/>
      <c r="Y52" s="66"/>
      <c r="Z52" s="133"/>
      <c r="AA52" s="66"/>
      <c r="AB52" s="133"/>
      <c r="AC52" s="66"/>
      <c r="AD52" s="133"/>
      <c r="AE52" s="66"/>
      <c r="AF52" s="133"/>
      <c r="AG52" s="66"/>
      <c r="AH52" s="5">
        <f t="shared" si="1"/>
        <v>0</v>
      </c>
      <c r="AI52" s="5" t="e">
        <f t="shared" si="2"/>
        <v>#DIV/0!</v>
      </c>
      <c r="AJ52" s="5">
        <f t="shared" si="4"/>
        <v>0</v>
      </c>
      <c r="AK52" s="307" t="b">
        <f t="shared" si="5"/>
        <v>0</v>
      </c>
    </row>
    <row r="53" spans="1:37" ht="27.75" customHeight="1" x14ac:dyDescent="0.25">
      <c r="B53" s="255" t="s">
        <v>15</v>
      </c>
      <c r="C53" s="134"/>
      <c r="D53" s="254" t="s">
        <v>15</v>
      </c>
      <c r="E53" s="134"/>
      <c r="F53" s="232" t="str">
        <f t="shared" si="0"/>
        <v>-</v>
      </c>
      <c r="G53" s="232" t="str">
        <f t="shared" si="3"/>
        <v>-</v>
      </c>
      <c r="H53" s="66"/>
      <c r="I53" s="66"/>
      <c r="J53" s="133"/>
      <c r="K53" s="66"/>
      <c r="L53" s="133"/>
      <c r="M53" s="66"/>
      <c r="N53" s="133"/>
      <c r="O53" s="66"/>
      <c r="P53" s="133"/>
      <c r="Q53" s="66"/>
      <c r="R53" s="133"/>
      <c r="S53" s="66"/>
      <c r="T53" s="133"/>
      <c r="U53" s="66"/>
      <c r="V53" s="133"/>
      <c r="W53" s="66"/>
      <c r="X53" s="133"/>
      <c r="Y53" s="66"/>
      <c r="Z53" s="133"/>
      <c r="AA53" s="66"/>
      <c r="AB53" s="133"/>
      <c r="AC53" s="66"/>
      <c r="AD53" s="133"/>
      <c r="AE53" s="66"/>
      <c r="AF53" s="133"/>
      <c r="AG53" s="66"/>
      <c r="AH53" s="5">
        <f t="shared" si="1"/>
        <v>0</v>
      </c>
      <c r="AI53" s="5" t="e">
        <f t="shared" si="2"/>
        <v>#DIV/0!</v>
      </c>
      <c r="AJ53" s="5">
        <f t="shared" si="4"/>
        <v>0</v>
      </c>
      <c r="AK53" s="307" t="b">
        <f t="shared" si="5"/>
        <v>0</v>
      </c>
    </row>
    <row r="54" spans="1:37" ht="27.75" customHeight="1" x14ac:dyDescent="0.25">
      <c r="B54" s="255" t="s">
        <v>15</v>
      </c>
      <c r="C54" s="134"/>
      <c r="D54" s="254" t="s">
        <v>15</v>
      </c>
      <c r="E54" s="134"/>
      <c r="F54" s="232" t="str">
        <f t="shared" si="0"/>
        <v>-</v>
      </c>
      <c r="G54" s="232" t="str">
        <f t="shared" si="3"/>
        <v>-</v>
      </c>
      <c r="H54" s="66"/>
      <c r="I54" s="66"/>
      <c r="J54" s="133"/>
      <c r="K54" s="66"/>
      <c r="L54" s="133"/>
      <c r="M54" s="66"/>
      <c r="N54" s="133"/>
      <c r="O54" s="66"/>
      <c r="P54" s="133"/>
      <c r="Q54" s="66"/>
      <c r="R54" s="133"/>
      <c r="S54" s="66"/>
      <c r="T54" s="133"/>
      <c r="U54" s="66"/>
      <c r="V54" s="133"/>
      <c r="W54" s="66"/>
      <c r="X54" s="133"/>
      <c r="Y54" s="66"/>
      <c r="Z54" s="133"/>
      <c r="AA54" s="66"/>
      <c r="AB54" s="133"/>
      <c r="AC54" s="66"/>
      <c r="AD54" s="133"/>
      <c r="AE54" s="66"/>
      <c r="AF54" s="133"/>
      <c r="AG54" s="66"/>
      <c r="AH54" s="5">
        <f t="shared" si="1"/>
        <v>0</v>
      </c>
      <c r="AI54" s="5" t="e">
        <f t="shared" si="2"/>
        <v>#DIV/0!</v>
      </c>
      <c r="AJ54" s="5">
        <f t="shared" si="4"/>
        <v>0</v>
      </c>
      <c r="AK54" s="307" t="b">
        <f t="shared" si="5"/>
        <v>0</v>
      </c>
    </row>
    <row r="55" spans="1:37" ht="3.75" customHeight="1" x14ac:dyDescent="0.25">
      <c r="A55" s="2"/>
      <c r="B55" s="2"/>
      <c r="C55" s="2"/>
      <c r="D55" s="2"/>
      <c r="E55" s="232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37" ht="1.5" hidden="1" customHeight="1" x14ac:dyDescent="0.25">
      <c r="A56" s="2"/>
      <c r="C56" s="2"/>
      <c r="D56" s="2"/>
      <c r="E56" s="232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37" ht="3" customHeight="1" x14ac:dyDescent="0.25">
      <c r="A57" s="2"/>
      <c r="B57" s="24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</row>
  </sheetData>
  <sheetProtection algorithmName="SHA-512" hashValue="I1bkOsWjiaYdKseLGz7dDW4hwJCEeXPLct10qobZqGhwXr6KKzbyp2UU4Iz/gteAuBcJVRFOHBZPN1WtRAgbmw==" saltValue="N01i8SaOfBeH0MuVld0V9A==" spinCount="100000" sheet="1" objects="1" scenarios="1"/>
  <mergeCells count="43">
    <mergeCell ref="V15:W15"/>
    <mergeCell ref="B5:D5"/>
    <mergeCell ref="B6:D6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  <mergeCell ref="B16:E17"/>
    <mergeCell ref="F16:G17"/>
    <mergeCell ref="J16:K16"/>
    <mergeCell ref="L16:M16"/>
    <mergeCell ref="N16:O16"/>
    <mergeCell ref="X15:Y15"/>
    <mergeCell ref="Z15:AA15"/>
    <mergeCell ref="AB15:AC15"/>
    <mergeCell ref="AD15:AE15"/>
    <mergeCell ref="AF15:AG15"/>
    <mergeCell ref="AB16:AC16"/>
    <mergeCell ref="AD16:AE16"/>
    <mergeCell ref="AF16:AG16"/>
    <mergeCell ref="J17:K17"/>
    <mergeCell ref="L17:M17"/>
    <mergeCell ref="N17:O17"/>
    <mergeCell ref="P17:Q17"/>
    <mergeCell ref="R17:S17"/>
    <mergeCell ref="T17:U17"/>
    <mergeCell ref="V17:W17"/>
    <mergeCell ref="P16:Q16"/>
    <mergeCell ref="R16:S16"/>
    <mergeCell ref="T16:U16"/>
    <mergeCell ref="V16:W16"/>
    <mergeCell ref="X16:Y16"/>
    <mergeCell ref="Z16:AA16"/>
    <mergeCell ref="X17:Y17"/>
    <mergeCell ref="Z17:AA17"/>
    <mergeCell ref="AB17:AC17"/>
    <mergeCell ref="AD17:AE17"/>
    <mergeCell ref="AF17:AG17"/>
  </mergeCells>
  <conditionalFormatting sqref="C20:C54">
    <cfRule type="expression" dxfId="10" priority="2">
      <formula>IF($B20="Outro",FALSE,TRUE)</formula>
    </cfRule>
  </conditionalFormatting>
  <conditionalFormatting sqref="E20:E54">
    <cfRule type="expression" dxfId="9" priority="1">
      <formula>IF($D20="Outro",FALSE,TRUE)</formula>
    </cfRule>
  </conditionalFormatting>
  <dataValidations count="6">
    <dataValidation type="list" allowBlank="1" showInputMessage="1" showErrorMessage="1" sqref="D9" xr:uid="{00000000-0002-0000-1B00-000000000000}">
      <formula1>"&lt;Selecionar&gt;, Águas pluviais, Industrial, Doméstico, Doméstico e Industrial, Todos, Outro"</formula1>
    </dataValidation>
    <dataValidation type="list" allowBlank="1" showInputMessage="1" showErrorMessage="1" sqref="E9 L9" xr:uid="{00000000-0002-0000-1B00-000001000000}">
      <formula1>"&lt;Selecionar&gt;,Contínuo,Descontínuo,Outro"</formula1>
    </dataValidation>
    <dataValidation type="list" allowBlank="1" showInputMessage="1" showErrorMessage="1" sqref="K9" xr:uid="{00000000-0002-0000-1B00-000002000000}">
      <formula1>"&lt;Selecionar&gt;, Águas pluviais potencialmente contaminadas, Industrial, Doméstico, Doméstico e Industrial, Todos, Outro (identificar nas observações)"</formula1>
    </dataValidation>
    <dataValidation allowBlank="1" showInputMessage="1" showErrorMessage="1" prompt="O título da folha de cálculo encontra-se nesta célula" sqref="B1 I1" xr:uid="{00000000-0002-0000-1B00-000003000000}"/>
    <dataValidation type="whole" operator="lessThanOrEqual" allowBlank="1" showInputMessage="1" showErrorMessage="1" errorTitle="1" error="O número de horas de descarga deverá ser inferior ou igual ao número de horas do mês" sqref="L17:AG17" xr:uid="{00000000-0002-0000-1B00-000004000000}">
      <formula1>L18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 xr:uid="{00000000-0002-0000-1B00-000005000000}">
      <formula1>" -,&lt;LQ, &lt;Ld"</formula1>
    </dataValidation>
  </dataValidations>
  <hyperlinks>
    <hyperlink ref="B2" location="Atividade!A1" display="&lt; Voltar ao ínicio" xr:uid="{00000000-0004-0000-1B00-000000000000}"/>
    <hyperlink ref="B13" location="topoagua" display="&lt;&lt; Voltar ao topo" xr:uid="{00000000-0004-0000-1B00-000001000000}"/>
    <hyperlink ref="B5:D5" location="Listagem_e_caracteristicas_dos_pontos_de_emissão" display="Listagem e caracteristicas dos pontos de emissão" xr:uid="{00000000-0004-0000-1B00-000002000000}"/>
    <hyperlink ref="B6:D6" location="Rejeição_em_coletor___preencha_uma_tabela_para_cada_ponto_de_emissão__se_necessário_copie_a_tabela_completa_e_cole_abaixo_da_anterior" display="Rejeição de águas resíduais" xr:uid="{00000000-0004-0000-1B00-000003000000}"/>
    <hyperlink ref="B7" location="'ED2'!A1" display="ED2" xr:uid="{00000000-0004-0000-1B00-000004000000}"/>
    <hyperlink ref="C7" location="'ED3'!A1" display="ED3" xr:uid="{00000000-0004-0000-1B00-000005000000}"/>
    <hyperlink ref="D7" location="'ED4'!A1" display="ED4" xr:uid="{00000000-0004-0000-1B00-000006000000}"/>
    <hyperlink ref="E7" location="'ED5'!A1" display="ED5" xr:uid="{00000000-0004-0000-1B00-000007000000}"/>
    <hyperlink ref="F7" location="'ED6'!A1" display="ED6" xr:uid="{00000000-0004-0000-1B00-000008000000}"/>
    <hyperlink ref="G7" location="'ED7'!A1" display="ED7" xr:uid="{00000000-0004-0000-1B00-000009000000}"/>
    <hyperlink ref="H7" location="'ED8'!A1" display="ED8" xr:uid="{00000000-0004-0000-1B00-00000A000000}"/>
    <hyperlink ref="I7" location="'ED9'!A1" display="ED9" xr:uid="{00000000-0004-0000-1B00-00000B000000}"/>
    <hyperlink ref="J7" location="'ED10'!A1" display="ED10" xr:uid="{00000000-0004-0000-1B00-00000C000000}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B00-000006000000}">
          <x14:formula1>
            <xm:f>Suporte!$A$6:$A$23</xm:f>
          </x14:formula1>
          <xm:sqref>D20:D54 C55:D55</xm:sqref>
        </x14:dataValidation>
        <x14:dataValidation type="list" allowBlank="1" showInputMessage="1" showErrorMessage="1" xr:uid="{00000000-0002-0000-1B00-000007000000}">
          <x14:formula1>
            <xm:f>Suporte!$T$6:$T$196</xm:f>
          </x14:formula1>
          <xm:sqref>B20:B55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Q57"/>
  <sheetViews>
    <sheetView zoomScale="50" zoomScaleNormal="50" workbookViewId="0">
      <selection activeCell="B20" sqref="B20"/>
    </sheetView>
  </sheetViews>
  <sheetFormatPr defaultColWidth="9" defaultRowHeight="15" x14ac:dyDescent="0.25"/>
  <cols>
    <col min="1" max="1" width="3.375" style="5" customWidth="1"/>
    <col min="2" max="2" width="12.125" style="5" customWidth="1"/>
    <col min="3" max="3" width="13.875" style="5" customWidth="1"/>
    <col min="4" max="4" width="16.25" style="5" customWidth="1"/>
    <col min="5" max="5" width="15.875" style="5" customWidth="1"/>
    <col min="6" max="6" width="18.375" style="5" customWidth="1"/>
    <col min="7" max="7" width="12.75" style="5" customWidth="1"/>
    <col min="8" max="8" width="14.875" style="5" customWidth="1"/>
    <col min="9" max="9" width="12.75" style="5" customWidth="1"/>
    <col min="10" max="10" width="8.5" style="5" customWidth="1"/>
    <col min="11" max="11" width="17.625" style="5" customWidth="1"/>
    <col min="12" max="12" width="8.5" style="5" customWidth="1"/>
    <col min="13" max="13" width="17.625" style="5" customWidth="1"/>
    <col min="14" max="14" width="8.5" style="5" customWidth="1"/>
    <col min="15" max="15" width="17.625" style="5" customWidth="1"/>
    <col min="16" max="16" width="8.5" style="5" customWidth="1"/>
    <col min="17" max="17" width="17.625" style="5" customWidth="1"/>
    <col min="18" max="18" width="8.5" style="5" customWidth="1"/>
    <col min="19" max="19" width="17.625" style="5" customWidth="1"/>
    <col min="20" max="20" width="8.5" style="5" customWidth="1"/>
    <col min="21" max="21" width="17.625" style="5" customWidth="1"/>
    <col min="22" max="22" width="8.5" style="5" customWidth="1"/>
    <col min="23" max="23" width="17.625" style="5" customWidth="1"/>
    <col min="24" max="24" width="8.5" style="5" customWidth="1"/>
    <col min="25" max="25" width="17.625" style="5" customWidth="1"/>
    <col min="26" max="26" width="8.5" style="5" customWidth="1"/>
    <col min="27" max="27" width="17.625" style="5" customWidth="1"/>
    <col min="28" max="28" width="8.5" style="5" customWidth="1"/>
    <col min="29" max="29" width="17.625" style="5" customWidth="1"/>
    <col min="30" max="30" width="8.5" style="5" customWidth="1"/>
    <col min="31" max="31" width="17.625" style="5" customWidth="1"/>
    <col min="32" max="32" width="8.5" style="5" customWidth="1"/>
    <col min="33" max="33" width="17.625" style="5" customWidth="1"/>
    <col min="34" max="34" width="9.25" style="5" hidden="1" customWidth="1"/>
    <col min="35" max="35" width="11.75" style="5" hidden="1" customWidth="1"/>
    <col min="36" max="36" width="16.375" style="5" hidden="1" customWidth="1"/>
    <col min="37" max="37" width="9" style="5" hidden="1" customWidth="1"/>
    <col min="38" max="38" width="0" style="5" hidden="1" customWidth="1"/>
    <col min="39" max="16384" width="9" style="5"/>
  </cols>
  <sheetData>
    <row r="1" spans="1:37" ht="23.25" x14ac:dyDescent="0.25">
      <c r="A1" s="236"/>
      <c r="B1" s="87" t="s">
        <v>149</v>
      </c>
      <c r="C1" s="236"/>
      <c r="D1" s="236"/>
      <c r="E1" s="236"/>
      <c r="F1" s="236"/>
      <c r="G1" s="17" t="s">
        <v>10</v>
      </c>
      <c r="H1" s="18">
        <f>Atividade!L3</f>
        <v>0</v>
      </c>
      <c r="I1" s="88" t="s">
        <v>6</v>
      </c>
      <c r="J1" s="18">
        <f>Atividade!I3</f>
        <v>2021</v>
      </c>
      <c r="K1" s="18"/>
      <c r="L1" s="237"/>
      <c r="M1" s="236"/>
      <c r="N1" s="236"/>
      <c r="O1" s="236"/>
      <c r="P1" s="236"/>
      <c r="Q1" s="236"/>
      <c r="R1" s="236"/>
      <c r="S1" s="236"/>
      <c r="T1" s="236"/>
      <c r="U1" s="236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pans="1:37" ht="16.5" thickBot="1" x14ac:dyDescent="0.3">
      <c r="A2" s="238"/>
      <c r="B2" s="92" t="s">
        <v>11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3" t="s">
        <v>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5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5">
      <c r="A5" s="3"/>
      <c r="B5" s="724" t="s">
        <v>2408</v>
      </c>
      <c r="C5" s="724"/>
      <c r="D5" s="72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5">
      <c r="A6" s="3"/>
      <c r="B6" s="724" t="s">
        <v>2512</v>
      </c>
      <c r="C6" s="724"/>
      <c r="D6" s="724"/>
      <c r="E6" s="239"/>
      <c r="F6" s="239"/>
      <c r="G6" s="239"/>
      <c r="H6" s="239"/>
      <c r="I6" s="239"/>
      <c r="J6" s="239"/>
      <c r="K6" s="239"/>
      <c r="L6" s="239"/>
      <c r="M6" s="239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2" customHeight="1" x14ac:dyDescent="0.25">
      <c r="A7" s="3"/>
      <c r="B7" s="239" t="s">
        <v>2666</v>
      </c>
      <c r="C7" s="239" t="s">
        <v>2450</v>
      </c>
      <c r="D7" s="239" t="s">
        <v>2451</v>
      </c>
      <c r="E7" s="239" t="s">
        <v>2452</v>
      </c>
      <c r="F7" s="239" t="s">
        <v>2453</v>
      </c>
      <c r="G7" s="239" t="s">
        <v>2454</v>
      </c>
      <c r="H7" s="239" t="s">
        <v>2455</v>
      </c>
      <c r="I7" s="239" t="s">
        <v>2456</v>
      </c>
      <c r="J7" s="239" t="s">
        <v>2457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9" spans="1:37" ht="5.2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177"/>
      <c r="O9" s="2"/>
      <c r="P9" s="2"/>
      <c r="Q9" s="2"/>
      <c r="R9" s="2"/>
      <c r="S9" s="2"/>
      <c r="T9" s="2"/>
    </row>
    <row r="10" spans="1:37" ht="27" customHeight="1" x14ac:dyDescent="0.25">
      <c r="A10" s="24"/>
      <c r="B10" s="41" t="s">
        <v>2513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"/>
      <c r="AG10" s="2"/>
      <c r="AH10" s="2"/>
      <c r="AI10" s="2"/>
      <c r="AJ10" s="2"/>
      <c r="AK10" s="2"/>
    </row>
    <row r="11" spans="1:37" ht="5.25" customHeight="1" x14ac:dyDescent="0.25">
      <c r="A11" s="2"/>
      <c r="B11" s="158"/>
      <c r="C11" s="24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2.25" customHeight="1" x14ac:dyDescent="0.25">
      <c r="A12" s="2"/>
      <c r="B12" s="94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5" customHeight="1" x14ac:dyDescent="0.25">
      <c r="A13" s="2"/>
      <c r="B13" s="239" t="s">
        <v>2381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5.75" x14ac:dyDescent="0.25">
      <c r="A14" s="2"/>
      <c r="B14" s="99" t="s">
        <v>2941</v>
      </c>
      <c r="C14" s="2"/>
      <c r="D14" s="2"/>
      <c r="E14" s="2"/>
      <c r="F14" s="2"/>
      <c r="G14" s="243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37" ht="60.75" customHeight="1" x14ac:dyDescent="0.25">
      <c r="B15" s="664" t="s">
        <v>2429</v>
      </c>
      <c r="C15" s="664"/>
      <c r="D15" s="664"/>
      <c r="E15" s="649"/>
      <c r="F15" s="651"/>
      <c r="G15" s="664" t="s">
        <v>2510</v>
      </c>
      <c r="H15" s="664"/>
      <c r="I15" s="135"/>
      <c r="J15" s="810" t="s">
        <v>28</v>
      </c>
      <c r="K15" s="799"/>
      <c r="L15" s="798" t="s">
        <v>29</v>
      </c>
      <c r="M15" s="799"/>
      <c r="N15" s="798" t="s">
        <v>30</v>
      </c>
      <c r="O15" s="799"/>
      <c r="P15" s="798" t="s">
        <v>31</v>
      </c>
      <c r="Q15" s="799"/>
      <c r="R15" s="798" t="s">
        <v>32</v>
      </c>
      <c r="S15" s="799"/>
      <c r="T15" s="798" t="s">
        <v>33</v>
      </c>
      <c r="U15" s="799"/>
      <c r="V15" s="798" t="s">
        <v>34</v>
      </c>
      <c r="W15" s="799"/>
      <c r="X15" s="798" t="s">
        <v>35</v>
      </c>
      <c r="Y15" s="799"/>
      <c r="Z15" s="798" t="s">
        <v>36</v>
      </c>
      <c r="AA15" s="799"/>
      <c r="AB15" s="798" t="s">
        <v>37</v>
      </c>
      <c r="AC15" s="799"/>
      <c r="AD15" s="798" t="s">
        <v>38</v>
      </c>
      <c r="AE15" s="799"/>
      <c r="AF15" s="798" t="s">
        <v>39</v>
      </c>
      <c r="AG15" s="802"/>
      <c r="AH15" s="244" t="s">
        <v>131</v>
      </c>
    </row>
    <row r="16" spans="1:37" ht="39" customHeight="1" x14ac:dyDescent="0.25">
      <c r="B16" s="664" t="s">
        <v>2508</v>
      </c>
      <c r="C16" s="664"/>
      <c r="D16" s="664"/>
      <c r="E16" s="664"/>
      <c r="F16" s="789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790"/>
      <c r="H16" s="301" t="s">
        <v>2507</v>
      </c>
      <c r="I16" s="245" t="s">
        <v>2733</v>
      </c>
      <c r="J16" s="794"/>
      <c r="K16" s="795"/>
      <c r="L16" s="811"/>
      <c r="M16" s="812"/>
      <c r="N16" s="811"/>
      <c r="O16" s="812"/>
      <c r="P16" s="811"/>
      <c r="Q16" s="812"/>
      <c r="R16" s="811"/>
      <c r="S16" s="812"/>
      <c r="T16" s="811"/>
      <c r="U16" s="812"/>
      <c r="V16" s="811"/>
      <c r="W16" s="812"/>
      <c r="X16" s="811"/>
      <c r="Y16" s="812"/>
      <c r="Z16" s="811"/>
      <c r="AA16" s="812"/>
      <c r="AB16" s="811"/>
      <c r="AC16" s="812"/>
      <c r="AD16" s="811"/>
      <c r="AE16" s="812"/>
      <c r="AF16" s="811"/>
      <c r="AG16" s="813"/>
      <c r="AH16" s="246" t="str">
        <f>IFERROR((AVERAGEIF(K16:AG16,"&gt;0")),"")</f>
        <v/>
      </c>
      <c r="AK16" s="30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3">
      <c r="B17" s="664"/>
      <c r="C17" s="664"/>
      <c r="D17" s="664"/>
      <c r="E17" s="664"/>
      <c r="F17" s="791"/>
      <c r="G17" s="792"/>
      <c r="H17" s="301" t="s">
        <v>407</v>
      </c>
      <c r="I17" s="245" t="s">
        <v>408</v>
      </c>
      <c r="J17" s="808"/>
      <c r="K17" s="809"/>
      <c r="L17" s="803"/>
      <c r="M17" s="805"/>
      <c r="N17" s="803"/>
      <c r="O17" s="805"/>
      <c r="P17" s="803"/>
      <c r="Q17" s="805"/>
      <c r="R17" s="803"/>
      <c r="S17" s="805"/>
      <c r="T17" s="803"/>
      <c r="U17" s="805"/>
      <c r="V17" s="803"/>
      <c r="W17" s="805"/>
      <c r="X17" s="803"/>
      <c r="Y17" s="805"/>
      <c r="Z17" s="803"/>
      <c r="AA17" s="805"/>
      <c r="AB17" s="803"/>
      <c r="AC17" s="805"/>
      <c r="AD17" s="803"/>
      <c r="AE17" s="805"/>
      <c r="AF17" s="803"/>
      <c r="AG17" s="804"/>
      <c r="AH17" s="246" t="str">
        <f>IFERROR(AVERAGEIF(K17:AG17,"&gt;0"),"")</f>
        <v/>
      </c>
    </row>
    <row r="18" spans="2:43" ht="17.25" hidden="1" customHeight="1" thickBot="1" x14ac:dyDescent="0.3">
      <c r="B18" s="2"/>
      <c r="C18" s="299" t="s">
        <v>2403</v>
      </c>
      <c r="D18" s="300" t="s">
        <v>408</v>
      </c>
      <c r="E18" s="300"/>
      <c r="F18" s="294"/>
      <c r="G18" s="297" t="s">
        <v>406</v>
      </c>
      <c r="H18" s="247"/>
      <c r="I18" s="247" t="s">
        <v>406</v>
      </c>
      <c r="J18" s="247"/>
      <c r="K18" s="248">
        <f>24*31</f>
        <v>744</v>
      </c>
      <c r="L18" s="248"/>
      <c r="M18" s="248">
        <f>24*28</f>
        <v>672</v>
      </c>
      <c r="N18" s="248"/>
      <c r="O18" s="248">
        <f>24*31</f>
        <v>744</v>
      </c>
      <c r="P18" s="248"/>
      <c r="Q18" s="248">
        <f>24*30</f>
        <v>720</v>
      </c>
      <c r="R18" s="248"/>
      <c r="S18" s="248">
        <f>24*31</f>
        <v>744</v>
      </c>
      <c r="T18" s="248"/>
      <c r="U18" s="248">
        <f>24*30</f>
        <v>720</v>
      </c>
      <c r="V18" s="248"/>
      <c r="W18" s="248">
        <f>27*31</f>
        <v>837</v>
      </c>
      <c r="X18" s="248"/>
      <c r="Y18" s="248">
        <f>24*31</f>
        <v>744</v>
      </c>
      <c r="Z18" s="248"/>
      <c r="AA18" s="248">
        <f>24*30</f>
        <v>720</v>
      </c>
      <c r="AB18" s="248"/>
      <c r="AC18" s="248">
        <f>24*31</f>
        <v>744</v>
      </c>
      <c r="AD18" s="248"/>
      <c r="AE18" s="248">
        <f>24*30</f>
        <v>720</v>
      </c>
      <c r="AF18" s="248"/>
      <c r="AG18" s="248">
        <f>24*31</f>
        <v>744</v>
      </c>
      <c r="AH18" s="249">
        <f>(AVERAGEIF(K18:AG18,"&gt;0"))</f>
        <v>737.75</v>
      </c>
    </row>
    <row r="19" spans="2:43" ht="78" customHeight="1" thickTop="1" x14ac:dyDescent="0.25">
      <c r="B19" s="298" t="s">
        <v>56</v>
      </c>
      <c r="C19" s="298" t="s">
        <v>2439</v>
      </c>
      <c r="D19" s="298" t="s">
        <v>59</v>
      </c>
      <c r="E19" s="298" t="s">
        <v>2776</v>
      </c>
      <c r="F19" s="251" t="s">
        <v>2511</v>
      </c>
      <c r="G19" s="251" t="s">
        <v>2509</v>
      </c>
      <c r="H19" s="250" t="s">
        <v>2488</v>
      </c>
      <c r="I19" s="417" t="s">
        <v>405</v>
      </c>
      <c r="J19" s="416" t="s">
        <v>2427</v>
      </c>
      <c r="K19" s="306" t="s">
        <v>28</v>
      </c>
      <c r="L19" s="416" t="s">
        <v>2427</v>
      </c>
      <c r="M19" s="306" t="s">
        <v>29</v>
      </c>
      <c r="N19" s="416" t="s">
        <v>2427</v>
      </c>
      <c r="O19" s="306" t="s">
        <v>30</v>
      </c>
      <c r="P19" s="416" t="s">
        <v>2427</v>
      </c>
      <c r="Q19" s="306" t="s">
        <v>31</v>
      </c>
      <c r="R19" s="416" t="s">
        <v>2427</v>
      </c>
      <c r="S19" s="306" t="s">
        <v>32</v>
      </c>
      <c r="T19" s="416" t="s">
        <v>2427</v>
      </c>
      <c r="U19" s="306" t="s">
        <v>33</v>
      </c>
      <c r="V19" s="416" t="s">
        <v>2427</v>
      </c>
      <c r="W19" s="306" t="s">
        <v>34</v>
      </c>
      <c r="X19" s="416" t="s">
        <v>2427</v>
      </c>
      <c r="Y19" s="306" t="s">
        <v>35</v>
      </c>
      <c r="Z19" s="416" t="s">
        <v>2427</v>
      </c>
      <c r="AA19" s="306" t="s">
        <v>36</v>
      </c>
      <c r="AB19" s="416" t="s">
        <v>2427</v>
      </c>
      <c r="AC19" s="306" t="s">
        <v>37</v>
      </c>
      <c r="AD19" s="416" t="s">
        <v>2427</v>
      </c>
      <c r="AE19" s="306" t="s">
        <v>38</v>
      </c>
      <c r="AF19" s="416" t="s">
        <v>2427</v>
      </c>
      <c r="AG19" s="306" t="s">
        <v>39</v>
      </c>
      <c r="AH19" s="251" t="s">
        <v>131</v>
      </c>
      <c r="AK19" s="307"/>
      <c r="AL19" s="307"/>
      <c r="AM19" s="307"/>
      <c r="AN19" s="307"/>
      <c r="AO19" s="307"/>
      <c r="AP19" s="307"/>
      <c r="AQ19" s="307"/>
    </row>
    <row r="20" spans="2:43" ht="27.75" customHeight="1" x14ac:dyDescent="0.25">
      <c r="B20" s="255" t="s">
        <v>15</v>
      </c>
      <c r="C20" s="134"/>
      <c r="D20" s="254" t="s">
        <v>15</v>
      </c>
      <c r="E20" s="134"/>
      <c r="F20" s="232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232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66"/>
      <c r="I20" s="305"/>
      <c r="J20" s="133"/>
      <c r="K20" s="66"/>
      <c r="L20" s="133"/>
      <c r="M20" s="66"/>
      <c r="N20" s="133"/>
      <c r="O20" s="66"/>
      <c r="P20" s="133"/>
      <c r="Q20" s="66"/>
      <c r="R20" s="133"/>
      <c r="S20" s="66"/>
      <c r="T20" s="133"/>
      <c r="U20" s="66"/>
      <c r="V20" s="133"/>
      <c r="W20" s="66"/>
      <c r="X20" s="133"/>
      <c r="Y20" s="66"/>
      <c r="Z20" s="133"/>
      <c r="AA20" s="66"/>
      <c r="AB20" s="133"/>
      <c r="AC20" s="66"/>
      <c r="AD20" s="133"/>
      <c r="AE20" s="66"/>
      <c r="AF20" s="133"/>
      <c r="AG20" s="66"/>
      <c r="AH20" s="5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5" t="e">
        <f t="shared" ref="AI20:AI54" si="2">AH20/COUNT(J20:AG20)</f>
        <v>#DIV/0!</v>
      </c>
      <c r="AJ20" s="5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07" t="b">
        <f>IF(AND(K20&gt;0,M20&gt;0,O20&gt;0,Q20&gt;0,S20&gt;0,U20&gt;0,W20&gt;0,Y20&gt;0,AA20&gt;0,AC20&gt;0,AE20&gt;0,AG20&gt;0),TRUE,FALSE)</f>
        <v>0</v>
      </c>
      <c r="AL20" s="30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07"/>
      <c r="AN20" s="307"/>
      <c r="AO20" s="307"/>
      <c r="AP20" s="307"/>
      <c r="AQ20" s="307"/>
    </row>
    <row r="21" spans="2:43" ht="27.75" customHeight="1" x14ac:dyDescent="0.25">
      <c r="B21" s="255" t="s">
        <v>15</v>
      </c>
      <c r="C21" s="134"/>
      <c r="D21" s="254" t="s">
        <v>15</v>
      </c>
      <c r="E21" s="134"/>
      <c r="F21" s="232" t="str">
        <f t="shared" si="0"/>
        <v>-</v>
      </c>
      <c r="G21" s="232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66"/>
      <c r="I21" s="66"/>
      <c r="J21" s="133"/>
      <c r="K21" s="66"/>
      <c r="L21" s="133"/>
      <c r="M21" s="302"/>
      <c r="N21" s="133"/>
      <c r="O21" s="66"/>
      <c r="P21" s="133"/>
      <c r="Q21" s="66"/>
      <c r="R21" s="133"/>
      <c r="S21" s="66"/>
      <c r="T21" s="133"/>
      <c r="U21" s="66"/>
      <c r="V21" s="133"/>
      <c r="W21" s="66"/>
      <c r="X21" s="133"/>
      <c r="Y21" s="66"/>
      <c r="Z21" s="133"/>
      <c r="AA21" s="66"/>
      <c r="AB21" s="133"/>
      <c r="AC21" s="66"/>
      <c r="AD21" s="133"/>
      <c r="AE21" s="66"/>
      <c r="AF21" s="133"/>
      <c r="AG21" s="66"/>
      <c r="AH21" s="5">
        <f t="shared" si="1"/>
        <v>0</v>
      </c>
      <c r="AI21" s="5" t="e">
        <f t="shared" si="2"/>
        <v>#DIV/0!</v>
      </c>
      <c r="AJ21" s="5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07" t="b">
        <f t="shared" ref="AK21:AK54" si="5">IF(AND(K21&gt;0,M21&gt;0,O21&gt;0,Q21&gt;0,S21&gt;0,U21&gt;0,W21&gt;0,Y21&gt;0,AA21&gt;0,AC21&gt;0,AE21&gt;0,AG21&gt;0),TRUE,FALSE)</f>
        <v>0</v>
      </c>
      <c r="AL21" s="30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07"/>
      <c r="AN21" s="307"/>
      <c r="AO21" s="307"/>
      <c r="AP21" s="307"/>
      <c r="AQ21" s="307"/>
    </row>
    <row r="22" spans="2:43" ht="27.75" customHeight="1" x14ac:dyDescent="0.25">
      <c r="B22" s="255" t="s">
        <v>15</v>
      </c>
      <c r="C22" s="134"/>
      <c r="D22" s="254" t="s">
        <v>15</v>
      </c>
      <c r="E22" s="134"/>
      <c r="F22" s="232" t="str">
        <f t="shared" si="0"/>
        <v>-</v>
      </c>
      <c r="G22" s="232" t="str">
        <f t="shared" si="3"/>
        <v>-</v>
      </c>
      <c r="H22" s="66"/>
      <c r="I22" s="66"/>
      <c r="J22" s="133"/>
      <c r="K22" s="66"/>
      <c r="L22" s="133"/>
      <c r="M22" s="66"/>
      <c r="N22" s="133"/>
      <c r="O22" s="66"/>
      <c r="P22" s="133"/>
      <c r="Q22" s="66"/>
      <c r="R22" s="133"/>
      <c r="S22" s="66"/>
      <c r="T22" s="133"/>
      <c r="U22" s="66"/>
      <c r="V22" s="133"/>
      <c r="W22" s="66"/>
      <c r="X22" s="133"/>
      <c r="Y22" s="66"/>
      <c r="Z22" s="133"/>
      <c r="AA22" s="66"/>
      <c r="AB22" s="133"/>
      <c r="AC22" s="66"/>
      <c r="AD22" s="133"/>
      <c r="AE22" s="66"/>
      <c r="AF22" s="133"/>
      <c r="AG22" s="66"/>
      <c r="AH22" s="5">
        <f t="shared" si="1"/>
        <v>0</v>
      </c>
      <c r="AI22" s="5" t="e">
        <f t="shared" si="2"/>
        <v>#DIV/0!</v>
      </c>
      <c r="AJ22" s="5">
        <f t="shared" si="4"/>
        <v>0</v>
      </c>
      <c r="AK22" s="307" t="b">
        <f t="shared" si="5"/>
        <v>0</v>
      </c>
      <c r="AL22" s="307" t="str">
        <f t="shared" si="6"/>
        <v>-</v>
      </c>
      <c r="AM22" s="307"/>
      <c r="AN22" s="307"/>
      <c r="AO22" s="307"/>
      <c r="AP22" s="307"/>
      <c r="AQ22" s="307"/>
    </row>
    <row r="23" spans="2:43" ht="27.75" customHeight="1" x14ac:dyDescent="0.25">
      <c r="B23" s="255" t="s">
        <v>15</v>
      </c>
      <c r="C23" s="134"/>
      <c r="D23" s="254" t="s">
        <v>15</v>
      </c>
      <c r="E23" s="134"/>
      <c r="F23" s="232" t="str">
        <f t="shared" si="0"/>
        <v>-</v>
      </c>
      <c r="G23" s="232" t="str">
        <f t="shared" si="3"/>
        <v>-</v>
      </c>
      <c r="H23" s="66"/>
      <c r="I23" s="66"/>
      <c r="J23" s="133"/>
      <c r="K23" s="66"/>
      <c r="L23" s="133"/>
      <c r="M23" s="66"/>
      <c r="N23" s="133"/>
      <c r="O23" s="66"/>
      <c r="P23" s="133"/>
      <c r="Q23" s="66"/>
      <c r="R23" s="133"/>
      <c r="S23" s="66"/>
      <c r="T23" s="133"/>
      <c r="U23" s="66"/>
      <c r="V23" s="133"/>
      <c r="W23" s="66"/>
      <c r="X23" s="133"/>
      <c r="Y23" s="66"/>
      <c r="Z23" s="133"/>
      <c r="AA23" s="66"/>
      <c r="AB23" s="133"/>
      <c r="AC23" s="66"/>
      <c r="AD23" s="133"/>
      <c r="AE23" s="66"/>
      <c r="AF23" s="133"/>
      <c r="AG23" s="66"/>
      <c r="AH23" s="5">
        <f t="shared" si="1"/>
        <v>0</v>
      </c>
      <c r="AI23" s="5" t="e">
        <f t="shared" si="2"/>
        <v>#DIV/0!</v>
      </c>
      <c r="AJ23" s="5">
        <f t="shared" si="4"/>
        <v>0</v>
      </c>
      <c r="AK23" s="307" t="b">
        <f t="shared" si="5"/>
        <v>0</v>
      </c>
      <c r="AL23" s="307" t="str">
        <f t="shared" si="6"/>
        <v>-</v>
      </c>
      <c r="AM23" s="307"/>
      <c r="AN23" s="307"/>
      <c r="AO23" s="307"/>
      <c r="AP23" s="307"/>
      <c r="AQ23" s="307"/>
    </row>
    <row r="24" spans="2:43" ht="27.75" customHeight="1" x14ac:dyDescent="0.25">
      <c r="B24" s="255" t="s">
        <v>15</v>
      </c>
      <c r="C24" s="134"/>
      <c r="D24" s="254" t="s">
        <v>15</v>
      </c>
      <c r="E24" s="134"/>
      <c r="F24" s="232" t="str">
        <f t="shared" si="0"/>
        <v>-</v>
      </c>
      <c r="G24" s="232" t="str">
        <f t="shared" si="3"/>
        <v>-</v>
      </c>
      <c r="H24" s="66"/>
      <c r="I24" s="66"/>
      <c r="J24" s="133"/>
      <c r="K24" s="66"/>
      <c r="L24" s="133"/>
      <c r="M24" s="66"/>
      <c r="N24" s="133"/>
      <c r="O24" s="66"/>
      <c r="P24" s="133"/>
      <c r="Q24" s="66"/>
      <c r="R24" s="133"/>
      <c r="S24" s="66"/>
      <c r="T24" s="133"/>
      <c r="U24" s="66"/>
      <c r="V24" s="133"/>
      <c r="W24" s="66"/>
      <c r="X24" s="133"/>
      <c r="Y24" s="66"/>
      <c r="Z24" s="133"/>
      <c r="AA24" s="66"/>
      <c r="AB24" s="133"/>
      <c r="AC24" s="66"/>
      <c r="AD24" s="133"/>
      <c r="AE24" s="66"/>
      <c r="AF24" s="133"/>
      <c r="AG24" s="66"/>
      <c r="AH24" s="5">
        <f t="shared" si="1"/>
        <v>0</v>
      </c>
      <c r="AI24" s="5" t="e">
        <f t="shared" si="2"/>
        <v>#DIV/0!</v>
      </c>
      <c r="AJ24" s="5">
        <f t="shared" si="4"/>
        <v>0</v>
      </c>
      <c r="AK24" s="307" t="b">
        <f t="shared" si="5"/>
        <v>0</v>
      </c>
      <c r="AL24" s="307" t="str">
        <f t="shared" si="6"/>
        <v>-</v>
      </c>
      <c r="AM24" s="307"/>
      <c r="AN24" s="307"/>
      <c r="AO24" s="307"/>
      <c r="AP24" s="307"/>
      <c r="AQ24" s="307"/>
    </row>
    <row r="25" spans="2:43" ht="27.75" customHeight="1" x14ac:dyDescent="0.25">
      <c r="B25" s="255" t="s">
        <v>15</v>
      </c>
      <c r="C25" s="134"/>
      <c r="D25" s="254" t="s">
        <v>15</v>
      </c>
      <c r="E25" s="134"/>
      <c r="F25" s="232" t="str">
        <f t="shared" si="0"/>
        <v>-</v>
      </c>
      <c r="G25" s="232" t="str">
        <f t="shared" si="3"/>
        <v>-</v>
      </c>
      <c r="H25" s="66"/>
      <c r="I25" s="66"/>
      <c r="J25" s="133"/>
      <c r="K25" s="66"/>
      <c r="L25" s="133"/>
      <c r="M25" s="66"/>
      <c r="N25" s="133"/>
      <c r="O25" s="66"/>
      <c r="P25" s="133"/>
      <c r="Q25" s="66"/>
      <c r="R25" s="133"/>
      <c r="S25" s="66"/>
      <c r="T25" s="133"/>
      <c r="U25" s="66"/>
      <c r="V25" s="133"/>
      <c r="W25" s="66"/>
      <c r="X25" s="133"/>
      <c r="Y25" s="66"/>
      <c r="Z25" s="133"/>
      <c r="AA25" s="66"/>
      <c r="AB25" s="133"/>
      <c r="AC25" s="66"/>
      <c r="AD25" s="133"/>
      <c r="AE25" s="66"/>
      <c r="AF25" s="133"/>
      <c r="AG25" s="66"/>
      <c r="AH25" s="5">
        <f t="shared" si="1"/>
        <v>0</v>
      </c>
      <c r="AI25" s="5" t="e">
        <f t="shared" si="2"/>
        <v>#DIV/0!</v>
      </c>
      <c r="AJ25" s="5">
        <f t="shared" si="4"/>
        <v>0</v>
      </c>
      <c r="AK25" s="307" t="b">
        <f t="shared" si="5"/>
        <v>0</v>
      </c>
      <c r="AL25" s="307" t="str">
        <f t="shared" si="6"/>
        <v>-</v>
      </c>
      <c r="AM25" s="307"/>
      <c r="AN25" s="307"/>
      <c r="AO25" s="307"/>
      <c r="AP25" s="307"/>
      <c r="AQ25" s="307"/>
    </row>
    <row r="26" spans="2:43" ht="27.75" customHeight="1" x14ac:dyDescent="0.25">
      <c r="B26" s="255" t="s">
        <v>15</v>
      </c>
      <c r="C26" s="134"/>
      <c r="D26" s="254" t="s">
        <v>15</v>
      </c>
      <c r="E26" s="134"/>
      <c r="F26" s="232" t="str">
        <f t="shared" si="0"/>
        <v>-</v>
      </c>
      <c r="G26" s="232" t="str">
        <f t="shared" si="3"/>
        <v>-</v>
      </c>
      <c r="H26" s="66"/>
      <c r="I26" s="66"/>
      <c r="J26" s="133"/>
      <c r="K26" s="66"/>
      <c r="L26" s="133"/>
      <c r="M26" s="66"/>
      <c r="N26" s="133"/>
      <c r="O26" s="66"/>
      <c r="P26" s="133"/>
      <c r="Q26" s="66"/>
      <c r="R26" s="133"/>
      <c r="S26" s="66"/>
      <c r="T26" s="133"/>
      <c r="U26" s="66"/>
      <c r="V26" s="133"/>
      <c r="W26" s="66"/>
      <c r="X26" s="133"/>
      <c r="Y26" s="66"/>
      <c r="Z26" s="133"/>
      <c r="AA26" s="66"/>
      <c r="AB26" s="133"/>
      <c r="AC26" s="66"/>
      <c r="AD26" s="133"/>
      <c r="AE26" s="66"/>
      <c r="AF26" s="133"/>
      <c r="AG26" s="66"/>
      <c r="AH26" s="5">
        <f t="shared" si="1"/>
        <v>0</v>
      </c>
      <c r="AI26" s="5" t="e">
        <f t="shared" si="2"/>
        <v>#DIV/0!</v>
      </c>
      <c r="AJ26" s="5">
        <f t="shared" si="4"/>
        <v>0</v>
      </c>
      <c r="AK26" s="307" t="b">
        <f t="shared" si="5"/>
        <v>0</v>
      </c>
      <c r="AL26" s="307" t="str">
        <f t="shared" si="6"/>
        <v>-</v>
      </c>
      <c r="AM26" s="307"/>
      <c r="AN26" s="307"/>
      <c r="AO26" s="307"/>
      <c r="AP26" s="307"/>
      <c r="AQ26" s="307"/>
    </row>
    <row r="27" spans="2:43" ht="27.75" customHeight="1" x14ac:dyDescent="0.25">
      <c r="B27" s="255" t="s">
        <v>15</v>
      </c>
      <c r="C27" s="134"/>
      <c r="D27" s="254" t="s">
        <v>15</v>
      </c>
      <c r="E27" s="134"/>
      <c r="F27" s="232" t="str">
        <f t="shared" si="0"/>
        <v>-</v>
      </c>
      <c r="G27" s="232" t="str">
        <f t="shared" si="3"/>
        <v>-</v>
      </c>
      <c r="H27" s="66"/>
      <c r="I27" s="66"/>
      <c r="J27" s="133"/>
      <c r="K27" s="66"/>
      <c r="L27" s="133"/>
      <c r="M27" s="66"/>
      <c r="N27" s="133"/>
      <c r="O27" s="66"/>
      <c r="P27" s="133"/>
      <c r="Q27" s="66"/>
      <c r="R27" s="133"/>
      <c r="S27" s="66"/>
      <c r="T27" s="133"/>
      <c r="U27" s="66"/>
      <c r="V27" s="133"/>
      <c r="W27" s="66"/>
      <c r="X27" s="133"/>
      <c r="Y27" s="66"/>
      <c r="Z27" s="133"/>
      <c r="AA27" s="66"/>
      <c r="AB27" s="133"/>
      <c r="AC27" s="66"/>
      <c r="AD27" s="133"/>
      <c r="AE27" s="66"/>
      <c r="AF27" s="133"/>
      <c r="AG27" s="66"/>
      <c r="AH27" s="5">
        <f t="shared" si="1"/>
        <v>0</v>
      </c>
      <c r="AI27" s="5" t="e">
        <f t="shared" si="2"/>
        <v>#DIV/0!</v>
      </c>
      <c r="AJ27" s="5">
        <f t="shared" si="4"/>
        <v>0</v>
      </c>
      <c r="AK27" s="307" t="b">
        <f t="shared" si="5"/>
        <v>0</v>
      </c>
      <c r="AL27" s="307" t="str">
        <f t="shared" si="6"/>
        <v>-</v>
      </c>
      <c r="AM27" s="307"/>
      <c r="AN27" s="307"/>
      <c r="AO27" s="307"/>
      <c r="AP27" s="307"/>
      <c r="AQ27" s="307"/>
    </row>
    <row r="28" spans="2:43" ht="27.75" customHeight="1" x14ac:dyDescent="0.25">
      <c r="B28" s="255" t="s">
        <v>15</v>
      </c>
      <c r="C28" s="134"/>
      <c r="D28" s="254" t="s">
        <v>15</v>
      </c>
      <c r="E28" s="134"/>
      <c r="F28" s="232" t="str">
        <f t="shared" si="0"/>
        <v>-</v>
      </c>
      <c r="G28" s="232" t="str">
        <f t="shared" si="3"/>
        <v>-</v>
      </c>
      <c r="H28" s="66"/>
      <c r="I28" s="66"/>
      <c r="J28" s="133"/>
      <c r="K28" s="66"/>
      <c r="L28" s="133"/>
      <c r="M28" s="66"/>
      <c r="N28" s="133"/>
      <c r="O28" s="66"/>
      <c r="P28" s="133"/>
      <c r="Q28" s="66"/>
      <c r="R28" s="133"/>
      <c r="S28" s="66"/>
      <c r="T28" s="133"/>
      <c r="U28" s="66"/>
      <c r="V28" s="133"/>
      <c r="W28" s="66"/>
      <c r="X28" s="133"/>
      <c r="Y28" s="66"/>
      <c r="Z28" s="133"/>
      <c r="AA28" s="66"/>
      <c r="AB28" s="133"/>
      <c r="AC28" s="66"/>
      <c r="AD28" s="133"/>
      <c r="AE28" s="66"/>
      <c r="AF28" s="133"/>
      <c r="AG28" s="66"/>
      <c r="AH28" s="5">
        <f t="shared" si="1"/>
        <v>0</v>
      </c>
      <c r="AI28" s="5" t="e">
        <f t="shared" si="2"/>
        <v>#DIV/0!</v>
      </c>
      <c r="AJ28" s="5">
        <f t="shared" si="4"/>
        <v>0</v>
      </c>
      <c r="AK28" s="307" t="b">
        <f t="shared" si="5"/>
        <v>0</v>
      </c>
      <c r="AL28" s="307"/>
      <c r="AM28" s="307"/>
      <c r="AN28" s="307"/>
      <c r="AO28" s="307"/>
      <c r="AP28" s="307"/>
      <c r="AQ28" s="307"/>
    </row>
    <row r="29" spans="2:43" ht="27.75" customHeight="1" x14ac:dyDescent="0.25">
      <c r="B29" s="255" t="s">
        <v>15</v>
      </c>
      <c r="C29" s="134"/>
      <c r="D29" s="254" t="s">
        <v>15</v>
      </c>
      <c r="E29" s="134"/>
      <c r="F29" s="232" t="str">
        <f t="shared" si="0"/>
        <v>-</v>
      </c>
      <c r="G29" s="232" t="str">
        <f t="shared" si="3"/>
        <v>-</v>
      </c>
      <c r="H29" s="66"/>
      <c r="I29" s="66"/>
      <c r="J29" s="133"/>
      <c r="K29" s="66"/>
      <c r="L29" s="133"/>
      <c r="M29" s="66"/>
      <c r="N29" s="133"/>
      <c r="O29" s="66"/>
      <c r="P29" s="133"/>
      <c r="Q29" s="66"/>
      <c r="R29" s="133"/>
      <c r="S29" s="66"/>
      <c r="T29" s="133"/>
      <c r="U29" s="66"/>
      <c r="V29" s="133"/>
      <c r="W29" s="66"/>
      <c r="X29" s="133"/>
      <c r="Y29" s="66"/>
      <c r="Z29" s="133"/>
      <c r="AA29" s="66"/>
      <c r="AB29" s="133"/>
      <c r="AC29" s="66"/>
      <c r="AD29" s="133"/>
      <c r="AE29" s="66"/>
      <c r="AF29" s="133"/>
      <c r="AG29" s="66"/>
      <c r="AH29" s="5">
        <f t="shared" si="1"/>
        <v>0</v>
      </c>
      <c r="AI29" s="5" t="e">
        <f t="shared" si="2"/>
        <v>#DIV/0!</v>
      </c>
      <c r="AJ29" s="5">
        <f t="shared" si="4"/>
        <v>0</v>
      </c>
      <c r="AK29" s="307" t="b">
        <f t="shared" si="5"/>
        <v>0</v>
      </c>
      <c r="AL29" s="307"/>
      <c r="AM29" s="307"/>
      <c r="AN29" s="307"/>
      <c r="AO29" s="307"/>
      <c r="AP29" s="307"/>
      <c r="AQ29" s="307"/>
    </row>
    <row r="30" spans="2:43" ht="27.75" customHeight="1" x14ac:dyDescent="0.25">
      <c r="B30" s="255" t="s">
        <v>15</v>
      </c>
      <c r="C30" s="134"/>
      <c r="D30" s="254" t="s">
        <v>15</v>
      </c>
      <c r="E30" s="134"/>
      <c r="F30" s="232" t="str">
        <f t="shared" si="0"/>
        <v>-</v>
      </c>
      <c r="G30" s="232" t="str">
        <f t="shared" si="3"/>
        <v>-</v>
      </c>
      <c r="H30" s="66"/>
      <c r="I30" s="66"/>
      <c r="J30" s="133"/>
      <c r="K30" s="66"/>
      <c r="L30" s="133"/>
      <c r="M30" s="66"/>
      <c r="N30" s="133"/>
      <c r="O30" s="66"/>
      <c r="P30" s="133"/>
      <c r="Q30" s="66"/>
      <c r="R30" s="133"/>
      <c r="S30" s="66"/>
      <c r="T30" s="133"/>
      <c r="U30" s="66"/>
      <c r="V30" s="133"/>
      <c r="W30" s="66"/>
      <c r="X30" s="133"/>
      <c r="Y30" s="66"/>
      <c r="Z30" s="133"/>
      <c r="AA30" s="66"/>
      <c r="AB30" s="133"/>
      <c r="AC30" s="66"/>
      <c r="AD30" s="133"/>
      <c r="AE30" s="66"/>
      <c r="AF30" s="133"/>
      <c r="AG30" s="66"/>
      <c r="AH30" s="5">
        <f t="shared" si="1"/>
        <v>0</v>
      </c>
      <c r="AI30" s="5" t="e">
        <f t="shared" si="2"/>
        <v>#DIV/0!</v>
      </c>
      <c r="AJ30" s="5">
        <f t="shared" si="4"/>
        <v>0</v>
      </c>
      <c r="AK30" s="307" t="b">
        <f t="shared" si="5"/>
        <v>0</v>
      </c>
      <c r="AL30" s="307"/>
      <c r="AM30" s="307"/>
      <c r="AN30" s="307"/>
      <c r="AO30" s="307"/>
      <c r="AP30" s="307"/>
      <c r="AQ30" s="307"/>
    </row>
    <row r="31" spans="2:43" ht="27.75" customHeight="1" x14ac:dyDescent="0.25">
      <c r="B31" s="255" t="s">
        <v>15</v>
      </c>
      <c r="C31" s="134"/>
      <c r="D31" s="254" t="s">
        <v>15</v>
      </c>
      <c r="E31" s="134"/>
      <c r="F31" s="232" t="str">
        <f t="shared" si="0"/>
        <v>-</v>
      </c>
      <c r="G31" s="232" t="str">
        <f t="shared" si="3"/>
        <v>-</v>
      </c>
      <c r="H31" s="66"/>
      <c r="I31" s="66"/>
      <c r="J31" s="133"/>
      <c r="K31" s="66"/>
      <c r="L31" s="133"/>
      <c r="M31" s="66"/>
      <c r="N31" s="133"/>
      <c r="O31" s="66"/>
      <c r="P31" s="133"/>
      <c r="Q31" s="66"/>
      <c r="R31" s="133"/>
      <c r="S31" s="66"/>
      <c r="T31" s="133"/>
      <c r="U31" s="66"/>
      <c r="V31" s="133"/>
      <c r="W31" s="66"/>
      <c r="X31" s="133"/>
      <c r="Y31" s="66"/>
      <c r="Z31" s="133"/>
      <c r="AA31" s="66"/>
      <c r="AB31" s="133"/>
      <c r="AC31" s="66"/>
      <c r="AD31" s="133"/>
      <c r="AE31" s="66"/>
      <c r="AF31" s="133"/>
      <c r="AG31" s="66"/>
      <c r="AH31" s="5">
        <f t="shared" si="1"/>
        <v>0</v>
      </c>
      <c r="AI31" s="5" t="e">
        <f t="shared" si="2"/>
        <v>#DIV/0!</v>
      </c>
      <c r="AJ31" s="5">
        <f t="shared" si="4"/>
        <v>0</v>
      </c>
      <c r="AK31" s="307" t="b">
        <f t="shared" si="5"/>
        <v>0</v>
      </c>
      <c r="AM31" s="307"/>
    </row>
    <row r="32" spans="2:43" ht="27.75" customHeight="1" x14ac:dyDescent="0.25">
      <c r="B32" s="255" t="s">
        <v>15</v>
      </c>
      <c r="C32" s="134"/>
      <c r="D32" s="254" t="s">
        <v>15</v>
      </c>
      <c r="E32" s="134"/>
      <c r="F32" s="232" t="str">
        <f t="shared" si="0"/>
        <v>-</v>
      </c>
      <c r="G32" s="232" t="str">
        <f t="shared" si="3"/>
        <v>-</v>
      </c>
      <c r="H32" s="66"/>
      <c r="I32" s="66"/>
      <c r="J32" s="133"/>
      <c r="K32" s="66"/>
      <c r="L32" s="133"/>
      <c r="M32" s="66"/>
      <c r="N32" s="133"/>
      <c r="O32" s="66"/>
      <c r="P32" s="133"/>
      <c r="Q32" s="66"/>
      <c r="R32" s="133"/>
      <c r="S32" s="66"/>
      <c r="T32" s="133"/>
      <c r="U32" s="66"/>
      <c r="V32" s="133"/>
      <c r="W32" s="66"/>
      <c r="X32" s="133"/>
      <c r="Y32" s="66"/>
      <c r="Z32" s="133"/>
      <c r="AA32" s="66"/>
      <c r="AB32" s="133"/>
      <c r="AC32" s="66"/>
      <c r="AD32" s="133"/>
      <c r="AE32" s="66"/>
      <c r="AF32" s="133"/>
      <c r="AG32" s="66"/>
      <c r="AH32" s="5">
        <f t="shared" si="1"/>
        <v>0</v>
      </c>
      <c r="AI32" s="5" t="e">
        <f t="shared" si="2"/>
        <v>#DIV/0!</v>
      </c>
      <c r="AJ32" s="5">
        <f t="shared" si="4"/>
        <v>0</v>
      </c>
      <c r="AK32" s="307" t="b">
        <f t="shared" si="5"/>
        <v>0</v>
      </c>
      <c r="AM32" s="307"/>
    </row>
    <row r="33" spans="2:39" ht="27.75" customHeight="1" x14ac:dyDescent="0.25">
      <c r="B33" s="255" t="s">
        <v>15</v>
      </c>
      <c r="C33" s="134"/>
      <c r="D33" s="254" t="s">
        <v>15</v>
      </c>
      <c r="E33" s="134"/>
      <c r="F33" s="232" t="str">
        <f t="shared" si="0"/>
        <v>-</v>
      </c>
      <c r="G33" s="232" t="str">
        <f t="shared" si="3"/>
        <v>-</v>
      </c>
      <c r="H33" s="66"/>
      <c r="I33" s="66"/>
      <c r="J33" s="133"/>
      <c r="K33" s="66"/>
      <c r="L33" s="133"/>
      <c r="M33" s="66"/>
      <c r="N33" s="133"/>
      <c r="O33" s="66"/>
      <c r="P33" s="133"/>
      <c r="Q33" s="66"/>
      <c r="R33" s="133"/>
      <c r="S33" s="66"/>
      <c r="T33" s="133"/>
      <c r="U33" s="66"/>
      <c r="V33" s="133"/>
      <c r="W33" s="66"/>
      <c r="X33" s="133"/>
      <c r="Y33" s="66"/>
      <c r="Z33" s="133"/>
      <c r="AA33" s="66"/>
      <c r="AB33" s="133"/>
      <c r="AC33" s="66"/>
      <c r="AD33" s="133"/>
      <c r="AE33" s="66"/>
      <c r="AF33" s="133"/>
      <c r="AG33" s="66"/>
      <c r="AH33" s="5">
        <f t="shared" si="1"/>
        <v>0</v>
      </c>
      <c r="AI33" s="5" t="e">
        <f t="shared" si="2"/>
        <v>#DIV/0!</v>
      </c>
      <c r="AJ33" s="5">
        <f t="shared" si="4"/>
        <v>0</v>
      </c>
      <c r="AK33" s="307" t="b">
        <f t="shared" si="5"/>
        <v>0</v>
      </c>
      <c r="AM33" s="307"/>
    </row>
    <row r="34" spans="2:39" ht="27.75" customHeight="1" x14ac:dyDescent="0.25">
      <c r="B34" s="255" t="s">
        <v>15</v>
      </c>
      <c r="C34" s="134"/>
      <c r="D34" s="254" t="s">
        <v>15</v>
      </c>
      <c r="E34" s="134"/>
      <c r="F34" s="232" t="str">
        <f t="shared" si="0"/>
        <v>-</v>
      </c>
      <c r="G34" s="232" t="str">
        <f t="shared" si="3"/>
        <v>-</v>
      </c>
      <c r="H34" s="66"/>
      <c r="I34" s="66"/>
      <c r="J34" s="133"/>
      <c r="K34" s="66"/>
      <c r="L34" s="133"/>
      <c r="M34" s="66"/>
      <c r="N34" s="133"/>
      <c r="O34" s="66"/>
      <c r="P34" s="133"/>
      <c r="Q34" s="66"/>
      <c r="R34" s="133"/>
      <c r="S34" s="66"/>
      <c r="T34" s="133"/>
      <c r="U34" s="66"/>
      <c r="V34" s="133"/>
      <c r="W34" s="66"/>
      <c r="X34" s="133"/>
      <c r="Y34" s="66"/>
      <c r="Z34" s="133"/>
      <c r="AA34" s="66"/>
      <c r="AB34" s="133"/>
      <c r="AC34" s="66"/>
      <c r="AD34" s="133"/>
      <c r="AE34" s="66"/>
      <c r="AF34" s="133"/>
      <c r="AG34" s="66"/>
      <c r="AH34" s="5">
        <f t="shared" si="1"/>
        <v>0</v>
      </c>
      <c r="AI34" s="5" t="e">
        <f t="shared" si="2"/>
        <v>#DIV/0!</v>
      </c>
      <c r="AJ34" s="5">
        <f t="shared" si="4"/>
        <v>0</v>
      </c>
      <c r="AK34" s="307" t="b">
        <f t="shared" si="5"/>
        <v>0</v>
      </c>
      <c r="AM34" s="307"/>
    </row>
    <row r="35" spans="2:39" ht="27.75" customHeight="1" x14ac:dyDescent="0.25">
      <c r="B35" s="255" t="s">
        <v>15</v>
      </c>
      <c r="C35" s="134"/>
      <c r="D35" s="254" t="s">
        <v>15</v>
      </c>
      <c r="E35" s="134"/>
      <c r="F35" s="232" t="str">
        <f t="shared" si="0"/>
        <v>-</v>
      </c>
      <c r="G35" s="232" t="str">
        <f t="shared" si="3"/>
        <v>-</v>
      </c>
      <c r="H35" s="66"/>
      <c r="I35" s="66"/>
      <c r="J35" s="133"/>
      <c r="K35" s="66"/>
      <c r="L35" s="133"/>
      <c r="M35" s="66"/>
      <c r="N35" s="133"/>
      <c r="O35" s="66"/>
      <c r="P35" s="133"/>
      <c r="Q35" s="66"/>
      <c r="R35" s="133"/>
      <c r="S35" s="66"/>
      <c r="T35" s="133"/>
      <c r="U35" s="66"/>
      <c r="V35" s="133"/>
      <c r="W35" s="66"/>
      <c r="X35" s="133"/>
      <c r="Y35" s="66"/>
      <c r="Z35" s="133"/>
      <c r="AA35" s="66"/>
      <c r="AB35" s="133"/>
      <c r="AC35" s="66"/>
      <c r="AD35" s="133"/>
      <c r="AE35" s="66"/>
      <c r="AF35" s="133"/>
      <c r="AG35" s="66"/>
      <c r="AH35" s="5">
        <f t="shared" si="1"/>
        <v>0</v>
      </c>
      <c r="AI35" s="5" t="e">
        <f t="shared" si="2"/>
        <v>#DIV/0!</v>
      </c>
      <c r="AJ35" s="5">
        <f t="shared" si="4"/>
        <v>0</v>
      </c>
      <c r="AK35" s="307" t="b">
        <f t="shared" si="5"/>
        <v>0</v>
      </c>
      <c r="AM35" s="307"/>
    </row>
    <row r="36" spans="2:39" ht="27.75" customHeight="1" x14ac:dyDescent="0.25">
      <c r="B36" s="255" t="s">
        <v>15</v>
      </c>
      <c r="C36" s="134"/>
      <c r="D36" s="254" t="s">
        <v>15</v>
      </c>
      <c r="E36" s="134"/>
      <c r="F36" s="232" t="str">
        <f t="shared" si="0"/>
        <v>-</v>
      </c>
      <c r="G36" s="232" t="str">
        <f t="shared" si="3"/>
        <v>-</v>
      </c>
      <c r="H36" s="66"/>
      <c r="I36" s="66"/>
      <c r="J36" s="133"/>
      <c r="K36" s="66"/>
      <c r="L36" s="133"/>
      <c r="M36" s="66"/>
      <c r="N36" s="133"/>
      <c r="O36" s="66"/>
      <c r="P36" s="133"/>
      <c r="Q36" s="66"/>
      <c r="R36" s="133"/>
      <c r="S36" s="66"/>
      <c r="T36" s="133"/>
      <c r="U36" s="66"/>
      <c r="V36" s="133"/>
      <c r="W36" s="66"/>
      <c r="X36" s="133"/>
      <c r="Y36" s="66"/>
      <c r="Z36" s="133"/>
      <c r="AA36" s="66"/>
      <c r="AB36" s="133"/>
      <c r="AC36" s="66"/>
      <c r="AD36" s="133"/>
      <c r="AE36" s="66"/>
      <c r="AF36" s="133"/>
      <c r="AG36" s="66"/>
      <c r="AH36" s="5">
        <f t="shared" si="1"/>
        <v>0</v>
      </c>
      <c r="AI36" s="5" t="e">
        <f t="shared" si="2"/>
        <v>#DIV/0!</v>
      </c>
      <c r="AJ36" s="5">
        <f t="shared" si="4"/>
        <v>0</v>
      </c>
      <c r="AK36" s="307" t="b">
        <f t="shared" si="5"/>
        <v>0</v>
      </c>
    </row>
    <row r="37" spans="2:39" ht="27.75" customHeight="1" x14ac:dyDescent="0.25">
      <c r="B37" s="255" t="s">
        <v>15</v>
      </c>
      <c r="C37" s="134"/>
      <c r="D37" s="254" t="s">
        <v>15</v>
      </c>
      <c r="E37" s="134"/>
      <c r="F37" s="232" t="str">
        <f t="shared" si="0"/>
        <v>-</v>
      </c>
      <c r="G37" s="232" t="str">
        <f t="shared" si="3"/>
        <v>-</v>
      </c>
      <c r="H37" s="66"/>
      <c r="I37" s="66"/>
      <c r="J37" s="133"/>
      <c r="K37" s="66"/>
      <c r="L37" s="133"/>
      <c r="M37" s="66"/>
      <c r="N37" s="133"/>
      <c r="O37" s="66"/>
      <c r="P37" s="133"/>
      <c r="Q37" s="66"/>
      <c r="R37" s="133"/>
      <c r="S37" s="66"/>
      <c r="T37" s="133"/>
      <c r="U37" s="66"/>
      <c r="V37" s="133"/>
      <c r="W37" s="66"/>
      <c r="X37" s="133"/>
      <c r="Y37" s="66"/>
      <c r="Z37" s="133"/>
      <c r="AA37" s="66"/>
      <c r="AB37" s="133"/>
      <c r="AC37" s="66"/>
      <c r="AD37" s="133"/>
      <c r="AE37" s="66"/>
      <c r="AF37" s="133"/>
      <c r="AG37" s="66"/>
      <c r="AH37" s="5">
        <f t="shared" si="1"/>
        <v>0</v>
      </c>
      <c r="AI37" s="5" t="e">
        <f t="shared" si="2"/>
        <v>#DIV/0!</v>
      </c>
      <c r="AJ37" s="5">
        <f t="shared" si="4"/>
        <v>0</v>
      </c>
      <c r="AK37" s="307" t="b">
        <f t="shared" si="5"/>
        <v>0</v>
      </c>
    </row>
    <row r="38" spans="2:39" ht="27.75" customHeight="1" x14ac:dyDescent="0.25">
      <c r="B38" s="255" t="s">
        <v>15</v>
      </c>
      <c r="C38" s="134"/>
      <c r="D38" s="254" t="s">
        <v>15</v>
      </c>
      <c r="E38" s="134"/>
      <c r="F38" s="232" t="str">
        <f t="shared" si="0"/>
        <v>-</v>
      </c>
      <c r="G38" s="232" t="str">
        <f t="shared" si="3"/>
        <v>-</v>
      </c>
      <c r="H38" s="66"/>
      <c r="I38" s="66"/>
      <c r="J38" s="133"/>
      <c r="K38" s="66"/>
      <c r="L38" s="133"/>
      <c r="M38" s="66"/>
      <c r="N38" s="133"/>
      <c r="O38" s="66"/>
      <c r="P38" s="133"/>
      <c r="Q38" s="66"/>
      <c r="R38" s="133"/>
      <c r="S38" s="66"/>
      <c r="T38" s="133"/>
      <c r="U38" s="66"/>
      <c r="V38" s="133"/>
      <c r="W38" s="66"/>
      <c r="X38" s="133"/>
      <c r="Y38" s="66"/>
      <c r="Z38" s="133"/>
      <c r="AA38" s="66"/>
      <c r="AB38" s="133"/>
      <c r="AC38" s="66"/>
      <c r="AD38" s="133"/>
      <c r="AE38" s="66"/>
      <c r="AF38" s="133"/>
      <c r="AG38" s="66"/>
      <c r="AH38" s="5">
        <f t="shared" si="1"/>
        <v>0</v>
      </c>
      <c r="AI38" s="5" t="e">
        <f t="shared" si="2"/>
        <v>#DIV/0!</v>
      </c>
      <c r="AJ38" s="5">
        <f t="shared" si="4"/>
        <v>0</v>
      </c>
      <c r="AK38" s="307" t="b">
        <f t="shared" si="5"/>
        <v>0</v>
      </c>
    </row>
    <row r="39" spans="2:39" ht="27.75" customHeight="1" x14ac:dyDescent="0.25">
      <c r="B39" s="255" t="s">
        <v>15</v>
      </c>
      <c r="C39" s="134"/>
      <c r="D39" s="254" t="s">
        <v>15</v>
      </c>
      <c r="E39" s="134"/>
      <c r="F39" s="232" t="str">
        <f t="shared" si="0"/>
        <v>-</v>
      </c>
      <c r="G39" s="232" t="str">
        <f t="shared" si="3"/>
        <v>-</v>
      </c>
      <c r="H39" s="66"/>
      <c r="I39" s="66"/>
      <c r="J39" s="133"/>
      <c r="K39" s="66"/>
      <c r="L39" s="133"/>
      <c r="M39" s="66"/>
      <c r="N39" s="133"/>
      <c r="O39" s="66"/>
      <c r="P39" s="133"/>
      <c r="Q39" s="66"/>
      <c r="R39" s="133"/>
      <c r="S39" s="66"/>
      <c r="T39" s="133"/>
      <c r="U39" s="66"/>
      <c r="V39" s="133"/>
      <c r="W39" s="66"/>
      <c r="X39" s="133"/>
      <c r="Y39" s="66"/>
      <c r="Z39" s="133"/>
      <c r="AA39" s="66"/>
      <c r="AB39" s="133"/>
      <c r="AC39" s="66"/>
      <c r="AD39" s="133"/>
      <c r="AE39" s="66"/>
      <c r="AF39" s="133"/>
      <c r="AG39" s="66"/>
      <c r="AH39" s="5">
        <f t="shared" si="1"/>
        <v>0</v>
      </c>
      <c r="AI39" s="5" t="e">
        <f t="shared" si="2"/>
        <v>#DIV/0!</v>
      </c>
      <c r="AJ39" s="5">
        <f t="shared" si="4"/>
        <v>0</v>
      </c>
      <c r="AK39" s="307" t="b">
        <f t="shared" si="5"/>
        <v>0</v>
      </c>
    </row>
    <row r="40" spans="2:39" ht="27.75" customHeight="1" x14ac:dyDescent="0.25">
      <c r="B40" s="255" t="s">
        <v>15</v>
      </c>
      <c r="C40" s="134"/>
      <c r="D40" s="254" t="s">
        <v>15</v>
      </c>
      <c r="E40" s="134"/>
      <c r="F40" s="232" t="str">
        <f t="shared" si="0"/>
        <v>-</v>
      </c>
      <c r="G40" s="232" t="str">
        <f t="shared" si="3"/>
        <v>-</v>
      </c>
      <c r="H40" s="66"/>
      <c r="I40" s="66"/>
      <c r="J40" s="133"/>
      <c r="K40" s="66"/>
      <c r="L40" s="133"/>
      <c r="M40" s="66"/>
      <c r="N40" s="133"/>
      <c r="O40" s="66"/>
      <c r="P40" s="133"/>
      <c r="Q40" s="66"/>
      <c r="R40" s="133"/>
      <c r="S40" s="66"/>
      <c r="T40" s="133"/>
      <c r="U40" s="66"/>
      <c r="V40" s="133"/>
      <c r="W40" s="66"/>
      <c r="X40" s="133"/>
      <c r="Y40" s="66"/>
      <c r="Z40" s="133"/>
      <c r="AA40" s="66"/>
      <c r="AB40" s="133"/>
      <c r="AC40" s="66"/>
      <c r="AD40" s="133"/>
      <c r="AE40" s="66"/>
      <c r="AF40" s="133"/>
      <c r="AG40" s="66"/>
      <c r="AH40" s="5">
        <f t="shared" si="1"/>
        <v>0</v>
      </c>
      <c r="AI40" s="5" t="e">
        <f t="shared" si="2"/>
        <v>#DIV/0!</v>
      </c>
      <c r="AJ40" s="5">
        <f t="shared" si="4"/>
        <v>0</v>
      </c>
      <c r="AK40" s="307" t="b">
        <f t="shared" si="5"/>
        <v>0</v>
      </c>
    </row>
    <row r="41" spans="2:39" ht="27.75" customHeight="1" x14ac:dyDescent="0.25">
      <c r="B41" s="255" t="s">
        <v>15</v>
      </c>
      <c r="C41" s="134"/>
      <c r="D41" s="254" t="s">
        <v>15</v>
      </c>
      <c r="E41" s="134"/>
      <c r="F41" s="232" t="str">
        <f t="shared" si="0"/>
        <v>-</v>
      </c>
      <c r="G41" s="232" t="str">
        <f t="shared" si="3"/>
        <v>-</v>
      </c>
      <c r="H41" s="66"/>
      <c r="I41" s="66"/>
      <c r="J41" s="133"/>
      <c r="K41" s="66"/>
      <c r="L41" s="133"/>
      <c r="M41" s="66"/>
      <c r="N41" s="133"/>
      <c r="O41" s="66"/>
      <c r="P41" s="133"/>
      <c r="Q41" s="66"/>
      <c r="R41" s="133"/>
      <c r="S41" s="66"/>
      <c r="T41" s="133"/>
      <c r="U41" s="66"/>
      <c r="V41" s="133"/>
      <c r="W41" s="66"/>
      <c r="X41" s="133"/>
      <c r="Y41" s="66"/>
      <c r="Z41" s="133"/>
      <c r="AA41" s="66"/>
      <c r="AB41" s="133"/>
      <c r="AC41" s="66"/>
      <c r="AD41" s="133"/>
      <c r="AE41" s="66"/>
      <c r="AF41" s="133"/>
      <c r="AG41" s="66"/>
      <c r="AH41" s="5">
        <f t="shared" si="1"/>
        <v>0</v>
      </c>
      <c r="AI41" s="5" t="e">
        <f t="shared" si="2"/>
        <v>#DIV/0!</v>
      </c>
      <c r="AJ41" s="5">
        <f t="shared" si="4"/>
        <v>0</v>
      </c>
      <c r="AK41" s="307" t="b">
        <f t="shared" si="5"/>
        <v>0</v>
      </c>
    </row>
    <row r="42" spans="2:39" ht="27.75" customHeight="1" x14ac:dyDescent="0.25">
      <c r="B42" s="255" t="s">
        <v>15</v>
      </c>
      <c r="C42" s="134"/>
      <c r="D42" s="254" t="s">
        <v>15</v>
      </c>
      <c r="E42" s="134"/>
      <c r="F42" s="232" t="str">
        <f t="shared" si="0"/>
        <v>-</v>
      </c>
      <c r="G42" s="232" t="str">
        <f t="shared" si="3"/>
        <v>-</v>
      </c>
      <c r="H42" s="66"/>
      <c r="I42" s="66"/>
      <c r="J42" s="133"/>
      <c r="K42" s="66"/>
      <c r="L42" s="133"/>
      <c r="M42" s="66"/>
      <c r="N42" s="133"/>
      <c r="O42" s="66"/>
      <c r="P42" s="133"/>
      <c r="Q42" s="66"/>
      <c r="R42" s="133"/>
      <c r="S42" s="66"/>
      <c r="T42" s="133"/>
      <c r="U42" s="66"/>
      <c r="V42" s="133"/>
      <c r="W42" s="66"/>
      <c r="X42" s="133"/>
      <c r="Y42" s="66"/>
      <c r="Z42" s="133"/>
      <c r="AA42" s="66"/>
      <c r="AB42" s="133"/>
      <c r="AC42" s="66"/>
      <c r="AD42" s="133"/>
      <c r="AE42" s="66"/>
      <c r="AF42" s="133"/>
      <c r="AG42" s="66"/>
      <c r="AH42" s="5">
        <f t="shared" si="1"/>
        <v>0</v>
      </c>
      <c r="AI42" s="5" t="e">
        <f t="shared" si="2"/>
        <v>#DIV/0!</v>
      </c>
      <c r="AJ42" s="5">
        <f t="shared" si="4"/>
        <v>0</v>
      </c>
      <c r="AK42" s="307" t="b">
        <f t="shared" si="5"/>
        <v>0</v>
      </c>
    </row>
    <row r="43" spans="2:39" ht="27.75" customHeight="1" x14ac:dyDescent="0.25">
      <c r="B43" s="255" t="s">
        <v>15</v>
      </c>
      <c r="C43" s="134"/>
      <c r="D43" s="254" t="s">
        <v>15</v>
      </c>
      <c r="E43" s="134"/>
      <c r="F43" s="232" t="str">
        <f t="shared" si="0"/>
        <v>-</v>
      </c>
      <c r="G43" s="232" t="str">
        <f t="shared" si="3"/>
        <v>-</v>
      </c>
      <c r="H43" s="66"/>
      <c r="I43" s="66"/>
      <c r="J43" s="133"/>
      <c r="K43" s="66"/>
      <c r="L43" s="133"/>
      <c r="M43" s="66"/>
      <c r="N43" s="133"/>
      <c r="O43" s="66"/>
      <c r="P43" s="133"/>
      <c r="Q43" s="66"/>
      <c r="R43" s="133"/>
      <c r="S43" s="66"/>
      <c r="T43" s="133"/>
      <c r="U43" s="66"/>
      <c r="V43" s="133"/>
      <c r="W43" s="66"/>
      <c r="X43" s="133"/>
      <c r="Y43" s="66"/>
      <c r="Z43" s="133"/>
      <c r="AA43" s="66"/>
      <c r="AB43" s="133"/>
      <c r="AC43" s="66"/>
      <c r="AD43" s="133"/>
      <c r="AE43" s="66"/>
      <c r="AF43" s="133"/>
      <c r="AG43" s="66"/>
      <c r="AH43" s="5">
        <f t="shared" si="1"/>
        <v>0</v>
      </c>
      <c r="AI43" s="5" t="e">
        <f t="shared" si="2"/>
        <v>#DIV/0!</v>
      </c>
      <c r="AJ43" s="5">
        <f t="shared" si="4"/>
        <v>0</v>
      </c>
      <c r="AK43" s="307" t="b">
        <f t="shared" si="5"/>
        <v>0</v>
      </c>
    </row>
    <row r="44" spans="2:39" ht="27.75" customHeight="1" x14ac:dyDescent="0.25">
      <c r="B44" s="255" t="s">
        <v>15</v>
      </c>
      <c r="C44" s="134"/>
      <c r="D44" s="254" t="s">
        <v>15</v>
      </c>
      <c r="E44" s="134"/>
      <c r="F44" s="232" t="str">
        <f t="shared" si="0"/>
        <v>-</v>
      </c>
      <c r="G44" s="232" t="str">
        <f t="shared" si="3"/>
        <v>-</v>
      </c>
      <c r="H44" s="66"/>
      <c r="I44" s="66"/>
      <c r="J44" s="133"/>
      <c r="K44" s="66"/>
      <c r="L44" s="133"/>
      <c r="M44" s="66"/>
      <c r="N44" s="133"/>
      <c r="O44" s="66"/>
      <c r="P44" s="133"/>
      <c r="Q44" s="66"/>
      <c r="R44" s="133"/>
      <c r="S44" s="66"/>
      <c r="T44" s="133"/>
      <c r="U44" s="66"/>
      <c r="V44" s="133"/>
      <c r="W44" s="66"/>
      <c r="X44" s="133"/>
      <c r="Y44" s="66"/>
      <c r="Z44" s="133"/>
      <c r="AA44" s="66"/>
      <c r="AB44" s="133"/>
      <c r="AC44" s="66"/>
      <c r="AD44" s="133"/>
      <c r="AE44" s="66"/>
      <c r="AF44" s="133"/>
      <c r="AG44" s="66"/>
      <c r="AH44" s="5">
        <f t="shared" si="1"/>
        <v>0</v>
      </c>
      <c r="AI44" s="5" t="e">
        <f t="shared" si="2"/>
        <v>#DIV/0!</v>
      </c>
      <c r="AJ44" s="5">
        <f t="shared" si="4"/>
        <v>0</v>
      </c>
      <c r="AK44" s="307" t="b">
        <f t="shared" si="5"/>
        <v>0</v>
      </c>
    </row>
    <row r="45" spans="2:39" ht="27.75" customHeight="1" x14ac:dyDescent="0.25">
      <c r="B45" s="255" t="s">
        <v>15</v>
      </c>
      <c r="C45" s="134"/>
      <c r="D45" s="254" t="s">
        <v>15</v>
      </c>
      <c r="E45" s="134"/>
      <c r="F45" s="232" t="str">
        <f t="shared" si="0"/>
        <v>-</v>
      </c>
      <c r="G45" s="232" t="str">
        <f t="shared" si="3"/>
        <v>-</v>
      </c>
      <c r="H45" s="66"/>
      <c r="I45" s="66"/>
      <c r="J45" s="133"/>
      <c r="K45" s="66"/>
      <c r="L45" s="133"/>
      <c r="M45" s="66"/>
      <c r="N45" s="133"/>
      <c r="O45" s="66"/>
      <c r="P45" s="133"/>
      <c r="Q45" s="66"/>
      <c r="R45" s="133"/>
      <c r="S45" s="66"/>
      <c r="T45" s="133"/>
      <c r="U45" s="66"/>
      <c r="V45" s="133"/>
      <c r="W45" s="66"/>
      <c r="X45" s="133"/>
      <c r="Y45" s="66"/>
      <c r="Z45" s="133"/>
      <c r="AA45" s="66"/>
      <c r="AB45" s="133"/>
      <c r="AC45" s="66"/>
      <c r="AD45" s="133"/>
      <c r="AE45" s="66"/>
      <c r="AF45" s="133"/>
      <c r="AG45" s="66"/>
      <c r="AH45" s="5">
        <f t="shared" si="1"/>
        <v>0</v>
      </c>
      <c r="AI45" s="5" t="e">
        <f t="shared" si="2"/>
        <v>#DIV/0!</v>
      </c>
      <c r="AJ45" s="5">
        <f t="shared" si="4"/>
        <v>0</v>
      </c>
      <c r="AK45" s="307" t="b">
        <f t="shared" si="5"/>
        <v>0</v>
      </c>
    </row>
    <row r="46" spans="2:39" ht="27.75" customHeight="1" x14ac:dyDescent="0.25">
      <c r="B46" s="255" t="s">
        <v>15</v>
      </c>
      <c r="C46" s="134"/>
      <c r="D46" s="254" t="s">
        <v>15</v>
      </c>
      <c r="E46" s="134"/>
      <c r="F46" s="232" t="str">
        <f t="shared" si="0"/>
        <v>-</v>
      </c>
      <c r="G46" s="232" t="str">
        <f t="shared" si="3"/>
        <v>-</v>
      </c>
      <c r="H46" s="66"/>
      <c r="I46" s="66"/>
      <c r="J46" s="133"/>
      <c r="K46" s="66"/>
      <c r="L46" s="133"/>
      <c r="M46" s="66"/>
      <c r="N46" s="133"/>
      <c r="O46" s="66"/>
      <c r="P46" s="133"/>
      <c r="Q46" s="66"/>
      <c r="R46" s="133"/>
      <c r="S46" s="66"/>
      <c r="T46" s="133"/>
      <c r="U46" s="66"/>
      <c r="V46" s="133"/>
      <c r="W46" s="66"/>
      <c r="X46" s="133"/>
      <c r="Y46" s="66"/>
      <c r="Z46" s="133"/>
      <c r="AA46" s="66"/>
      <c r="AB46" s="133"/>
      <c r="AC46" s="66"/>
      <c r="AD46" s="133"/>
      <c r="AE46" s="66"/>
      <c r="AF46" s="133"/>
      <c r="AG46" s="66"/>
      <c r="AH46" s="5">
        <f t="shared" si="1"/>
        <v>0</v>
      </c>
      <c r="AI46" s="5" t="e">
        <f t="shared" si="2"/>
        <v>#DIV/0!</v>
      </c>
      <c r="AJ46" s="5">
        <f t="shared" si="4"/>
        <v>0</v>
      </c>
      <c r="AK46" s="307" t="b">
        <f t="shared" si="5"/>
        <v>0</v>
      </c>
    </row>
    <row r="47" spans="2:39" ht="27.75" customHeight="1" x14ac:dyDescent="0.25">
      <c r="B47" s="255" t="s">
        <v>15</v>
      </c>
      <c r="C47" s="134"/>
      <c r="D47" s="254" t="s">
        <v>15</v>
      </c>
      <c r="E47" s="134"/>
      <c r="F47" s="232" t="str">
        <f t="shared" si="0"/>
        <v>-</v>
      </c>
      <c r="G47" s="232" t="str">
        <f t="shared" si="3"/>
        <v>-</v>
      </c>
      <c r="H47" s="66"/>
      <c r="I47" s="66"/>
      <c r="J47" s="133"/>
      <c r="K47" s="66"/>
      <c r="L47" s="133"/>
      <c r="M47" s="66"/>
      <c r="N47" s="133"/>
      <c r="O47" s="66"/>
      <c r="P47" s="133"/>
      <c r="Q47" s="66"/>
      <c r="R47" s="133"/>
      <c r="S47" s="66"/>
      <c r="T47" s="133"/>
      <c r="U47" s="66"/>
      <c r="V47" s="133"/>
      <c r="W47" s="66"/>
      <c r="X47" s="133"/>
      <c r="Y47" s="66"/>
      <c r="Z47" s="133"/>
      <c r="AA47" s="66"/>
      <c r="AB47" s="133"/>
      <c r="AC47" s="66"/>
      <c r="AD47" s="133"/>
      <c r="AE47" s="66"/>
      <c r="AF47" s="133"/>
      <c r="AG47" s="66"/>
      <c r="AH47" s="5">
        <f t="shared" si="1"/>
        <v>0</v>
      </c>
      <c r="AI47" s="5" t="e">
        <f t="shared" si="2"/>
        <v>#DIV/0!</v>
      </c>
      <c r="AJ47" s="5">
        <f t="shared" si="4"/>
        <v>0</v>
      </c>
      <c r="AK47" s="307" t="b">
        <f t="shared" si="5"/>
        <v>0</v>
      </c>
    </row>
    <row r="48" spans="2:39" ht="27.75" customHeight="1" x14ac:dyDescent="0.25">
      <c r="B48" s="255" t="s">
        <v>15</v>
      </c>
      <c r="C48" s="134"/>
      <c r="D48" s="254" t="s">
        <v>15</v>
      </c>
      <c r="E48" s="134"/>
      <c r="F48" s="232" t="str">
        <f t="shared" si="0"/>
        <v>-</v>
      </c>
      <c r="G48" s="232" t="str">
        <f t="shared" si="3"/>
        <v>-</v>
      </c>
      <c r="H48" s="66"/>
      <c r="I48" s="66"/>
      <c r="J48" s="133"/>
      <c r="K48" s="66"/>
      <c r="L48" s="133"/>
      <c r="M48" s="66"/>
      <c r="N48" s="133"/>
      <c r="O48" s="66"/>
      <c r="P48" s="133"/>
      <c r="Q48" s="66"/>
      <c r="R48" s="133"/>
      <c r="S48" s="66"/>
      <c r="T48" s="133"/>
      <c r="U48" s="66"/>
      <c r="V48" s="133"/>
      <c r="W48" s="66"/>
      <c r="X48" s="133"/>
      <c r="Y48" s="66"/>
      <c r="Z48" s="133"/>
      <c r="AA48" s="66"/>
      <c r="AB48" s="133"/>
      <c r="AC48" s="66"/>
      <c r="AD48" s="133"/>
      <c r="AE48" s="66"/>
      <c r="AF48" s="133"/>
      <c r="AG48" s="66"/>
      <c r="AH48" s="5">
        <f t="shared" si="1"/>
        <v>0</v>
      </c>
      <c r="AI48" s="5" t="e">
        <f t="shared" si="2"/>
        <v>#DIV/0!</v>
      </c>
      <c r="AJ48" s="5">
        <f t="shared" si="4"/>
        <v>0</v>
      </c>
      <c r="AK48" s="307" t="b">
        <f t="shared" si="5"/>
        <v>0</v>
      </c>
    </row>
    <row r="49" spans="1:37" ht="27.75" customHeight="1" x14ac:dyDescent="0.25">
      <c r="B49" s="255" t="s">
        <v>15</v>
      </c>
      <c r="C49" s="134"/>
      <c r="D49" s="254" t="s">
        <v>15</v>
      </c>
      <c r="E49" s="134"/>
      <c r="F49" s="232" t="str">
        <f t="shared" si="0"/>
        <v>-</v>
      </c>
      <c r="G49" s="232" t="str">
        <f t="shared" si="3"/>
        <v>-</v>
      </c>
      <c r="H49" s="66"/>
      <c r="I49" s="66"/>
      <c r="J49" s="133"/>
      <c r="K49" s="66"/>
      <c r="L49" s="133"/>
      <c r="M49" s="66"/>
      <c r="N49" s="133"/>
      <c r="O49" s="66"/>
      <c r="P49" s="133"/>
      <c r="Q49" s="66"/>
      <c r="R49" s="133"/>
      <c r="S49" s="66"/>
      <c r="T49" s="133"/>
      <c r="U49" s="66"/>
      <c r="V49" s="133"/>
      <c r="W49" s="66"/>
      <c r="X49" s="133"/>
      <c r="Y49" s="66"/>
      <c r="Z49" s="133"/>
      <c r="AA49" s="66"/>
      <c r="AB49" s="133"/>
      <c r="AC49" s="66"/>
      <c r="AD49" s="133"/>
      <c r="AE49" s="66"/>
      <c r="AF49" s="133"/>
      <c r="AG49" s="66"/>
      <c r="AH49" s="5">
        <f t="shared" si="1"/>
        <v>0</v>
      </c>
      <c r="AI49" s="5" t="e">
        <f t="shared" si="2"/>
        <v>#DIV/0!</v>
      </c>
      <c r="AJ49" s="5">
        <f t="shared" si="4"/>
        <v>0</v>
      </c>
      <c r="AK49" s="307" t="b">
        <f t="shared" si="5"/>
        <v>0</v>
      </c>
    </row>
    <row r="50" spans="1:37" ht="27.75" customHeight="1" x14ac:dyDescent="0.25">
      <c r="B50" s="255" t="s">
        <v>15</v>
      </c>
      <c r="C50" s="134"/>
      <c r="D50" s="254" t="s">
        <v>15</v>
      </c>
      <c r="E50" s="134"/>
      <c r="F50" s="232" t="str">
        <f t="shared" si="0"/>
        <v>-</v>
      </c>
      <c r="G50" s="232" t="str">
        <f t="shared" si="3"/>
        <v>-</v>
      </c>
      <c r="H50" s="66"/>
      <c r="I50" s="66"/>
      <c r="J50" s="133"/>
      <c r="K50" s="66"/>
      <c r="L50" s="133"/>
      <c r="M50" s="66"/>
      <c r="N50" s="133"/>
      <c r="O50" s="66"/>
      <c r="P50" s="133"/>
      <c r="Q50" s="66"/>
      <c r="R50" s="133"/>
      <c r="S50" s="66"/>
      <c r="T50" s="133"/>
      <c r="U50" s="66"/>
      <c r="V50" s="133"/>
      <c r="W50" s="66"/>
      <c r="X50" s="133"/>
      <c r="Y50" s="66"/>
      <c r="Z50" s="133"/>
      <c r="AA50" s="66"/>
      <c r="AB50" s="133"/>
      <c r="AC50" s="66"/>
      <c r="AD50" s="133"/>
      <c r="AE50" s="66"/>
      <c r="AF50" s="133"/>
      <c r="AG50" s="66"/>
      <c r="AH50" s="5">
        <f t="shared" si="1"/>
        <v>0</v>
      </c>
      <c r="AI50" s="5" t="e">
        <f t="shared" si="2"/>
        <v>#DIV/0!</v>
      </c>
      <c r="AJ50" s="5">
        <f t="shared" si="4"/>
        <v>0</v>
      </c>
      <c r="AK50" s="307" t="b">
        <f t="shared" si="5"/>
        <v>0</v>
      </c>
    </row>
    <row r="51" spans="1:37" ht="27.75" customHeight="1" x14ac:dyDescent="0.25">
      <c r="B51" s="255" t="s">
        <v>15</v>
      </c>
      <c r="C51" s="134"/>
      <c r="D51" s="254" t="s">
        <v>15</v>
      </c>
      <c r="E51" s="134"/>
      <c r="F51" s="232" t="str">
        <f t="shared" si="0"/>
        <v>-</v>
      </c>
      <c r="G51" s="232" t="str">
        <f t="shared" si="3"/>
        <v>-</v>
      </c>
      <c r="H51" s="66"/>
      <c r="I51" s="66"/>
      <c r="J51" s="133"/>
      <c r="K51" s="66"/>
      <c r="L51" s="133"/>
      <c r="M51" s="66"/>
      <c r="N51" s="133"/>
      <c r="O51" s="66"/>
      <c r="P51" s="133"/>
      <c r="Q51" s="66"/>
      <c r="R51" s="133"/>
      <c r="S51" s="66"/>
      <c r="T51" s="133"/>
      <c r="U51" s="66"/>
      <c r="V51" s="133"/>
      <c r="W51" s="66"/>
      <c r="X51" s="133"/>
      <c r="Y51" s="66"/>
      <c r="Z51" s="133"/>
      <c r="AA51" s="66"/>
      <c r="AB51" s="133"/>
      <c r="AC51" s="66"/>
      <c r="AD51" s="133"/>
      <c r="AE51" s="66"/>
      <c r="AF51" s="133"/>
      <c r="AG51" s="66"/>
      <c r="AH51" s="5">
        <f t="shared" si="1"/>
        <v>0</v>
      </c>
      <c r="AI51" s="5" t="e">
        <f t="shared" si="2"/>
        <v>#DIV/0!</v>
      </c>
      <c r="AJ51" s="5">
        <f t="shared" si="4"/>
        <v>0</v>
      </c>
      <c r="AK51" s="307" t="b">
        <f t="shared" si="5"/>
        <v>0</v>
      </c>
    </row>
    <row r="52" spans="1:37" ht="27.75" customHeight="1" x14ac:dyDescent="0.25">
      <c r="B52" s="255" t="s">
        <v>15</v>
      </c>
      <c r="C52" s="134"/>
      <c r="D52" s="254" t="s">
        <v>15</v>
      </c>
      <c r="E52" s="134"/>
      <c r="F52" s="232" t="str">
        <f t="shared" si="0"/>
        <v>-</v>
      </c>
      <c r="G52" s="232" t="str">
        <f t="shared" si="3"/>
        <v>-</v>
      </c>
      <c r="H52" s="66"/>
      <c r="I52" s="66"/>
      <c r="J52" s="133"/>
      <c r="K52" s="66"/>
      <c r="L52" s="133"/>
      <c r="M52" s="66"/>
      <c r="N52" s="133"/>
      <c r="O52" s="66"/>
      <c r="P52" s="133"/>
      <c r="Q52" s="66"/>
      <c r="R52" s="133"/>
      <c r="S52" s="66"/>
      <c r="T52" s="133"/>
      <c r="U52" s="66"/>
      <c r="V52" s="133"/>
      <c r="W52" s="66"/>
      <c r="X52" s="133"/>
      <c r="Y52" s="66"/>
      <c r="Z52" s="133"/>
      <c r="AA52" s="66"/>
      <c r="AB52" s="133"/>
      <c r="AC52" s="66"/>
      <c r="AD52" s="133"/>
      <c r="AE52" s="66"/>
      <c r="AF52" s="133"/>
      <c r="AG52" s="66"/>
      <c r="AH52" s="5">
        <f t="shared" si="1"/>
        <v>0</v>
      </c>
      <c r="AI52" s="5" t="e">
        <f t="shared" si="2"/>
        <v>#DIV/0!</v>
      </c>
      <c r="AJ52" s="5">
        <f t="shared" si="4"/>
        <v>0</v>
      </c>
      <c r="AK52" s="307" t="b">
        <f t="shared" si="5"/>
        <v>0</v>
      </c>
    </row>
    <row r="53" spans="1:37" ht="27.75" customHeight="1" x14ac:dyDescent="0.25">
      <c r="B53" s="255" t="s">
        <v>15</v>
      </c>
      <c r="C53" s="134"/>
      <c r="D53" s="254" t="s">
        <v>15</v>
      </c>
      <c r="E53" s="134"/>
      <c r="F53" s="232" t="str">
        <f t="shared" si="0"/>
        <v>-</v>
      </c>
      <c r="G53" s="232" t="str">
        <f t="shared" si="3"/>
        <v>-</v>
      </c>
      <c r="H53" s="66"/>
      <c r="I53" s="66"/>
      <c r="J53" s="133"/>
      <c r="K53" s="66"/>
      <c r="L53" s="133"/>
      <c r="M53" s="66"/>
      <c r="N53" s="133"/>
      <c r="O53" s="66"/>
      <c r="P53" s="133"/>
      <c r="Q53" s="66"/>
      <c r="R53" s="133"/>
      <c r="S53" s="66"/>
      <c r="T53" s="133"/>
      <c r="U53" s="66"/>
      <c r="V53" s="133"/>
      <c r="W53" s="66"/>
      <c r="X53" s="133"/>
      <c r="Y53" s="66"/>
      <c r="Z53" s="133"/>
      <c r="AA53" s="66"/>
      <c r="AB53" s="133"/>
      <c r="AC53" s="66"/>
      <c r="AD53" s="133"/>
      <c r="AE53" s="66"/>
      <c r="AF53" s="133"/>
      <c r="AG53" s="66"/>
      <c r="AH53" s="5">
        <f t="shared" si="1"/>
        <v>0</v>
      </c>
      <c r="AI53" s="5" t="e">
        <f t="shared" si="2"/>
        <v>#DIV/0!</v>
      </c>
      <c r="AJ53" s="5">
        <f t="shared" si="4"/>
        <v>0</v>
      </c>
      <c r="AK53" s="307" t="b">
        <f t="shared" si="5"/>
        <v>0</v>
      </c>
    </row>
    <row r="54" spans="1:37" ht="27.75" customHeight="1" x14ac:dyDescent="0.25">
      <c r="B54" s="255" t="s">
        <v>15</v>
      </c>
      <c r="C54" s="134"/>
      <c r="D54" s="254" t="s">
        <v>15</v>
      </c>
      <c r="E54" s="134"/>
      <c r="F54" s="232" t="str">
        <f t="shared" si="0"/>
        <v>-</v>
      </c>
      <c r="G54" s="232" t="str">
        <f t="shared" si="3"/>
        <v>-</v>
      </c>
      <c r="H54" s="66"/>
      <c r="I54" s="66"/>
      <c r="J54" s="133"/>
      <c r="K54" s="66"/>
      <c r="L54" s="133"/>
      <c r="M54" s="66"/>
      <c r="N54" s="133"/>
      <c r="O54" s="66"/>
      <c r="P54" s="133"/>
      <c r="Q54" s="66"/>
      <c r="R54" s="133"/>
      <c r="S54" s="66"/>
      <c r="T54" s="133"/>
      <c r="U54" s="66"/>
      <c r="V54" s="133"/>
      <c r="W54" s="66"/>
      <c r="X54" s="133"/>
      <c r="Y54" s="66"/>
      <c r="Z54" s="133"/>
      <c r="AA54" s="66"/>
      <c r="AB54" s="133"/>
      <c r="AC54" s="66"/>
      <c r="AD54" s="133"/>
      <c r="AE54" s="66"/>
      <c r="AF54" s="133"/>
      <c r="AG54" s="66"/>
      <c r="AH54" s="5">
        <f t="shared" si="1"/>
        <v>0</v>
      </c>
      <c r="AI54" s="5" t="e">
        <f t="shared" si="2"/>
        <v>#DIV/0!</v>
      </c>
      <c r="AJ54" s="5">
        <f t="shared" si="4"/>
        <v>0</v>
      </c>
      <c r="AK54" s="307" t="b">
        <f t="shared" si="5"/>
        <v>0</v>
      </c>
    </row>
    <row r="55" spans="1:37" ht="3.75" customHeight="1" x14ac:dyDescent="0.25">
      <c r="A55" s="2"/>
      <c r="B55" s="2"/>
      <c r="C55" s="2"/>
      <c r="D55" s="2"/>
      <c r="E55" s="232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37" ht="1.5" hidden="1" customHeight="1" x14ac:dyDescent="0.25">
      <c r="A56" s="2"/>
      <c r="C56" s="2"/>
      <c r="D56" s="2"/>
      <c r="E56" s="232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37" ht="3" customHeight="1" x14ac:dyDescent="0.25">
      <c r="A57" s="2"/>
      <c r="B57" s="24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</row>
  </sheetData>
  <sheetProtection algorithmName="SHA-512" hashValue="sEmrziPwYUUtyuVf5sBin4EIzlQHl0VAE46aMUluVS9HMBTfp/LvOjIwiTGVwDTP1IYlmAWLM3HPxJqKb+Bg1g==" saltValue="f6vLlJUVAe19NJmKT6MgUA==" spinCount="100000" sheet="1" objects="1" scenarios="1"/>
  <mergeCells count="43">
    <mergeCell ref="X17:Y17"/>
    <mergeCell ref="Z17:AA17"/>
    <mergeCell ref="AB17:AC17"/>
    <mergeCell ref="AD17:AE17"/>
    <mergeCell ref="AF17:AG17"/>
    <mergeCell ref="AB16:AC16"/>
    <mergeCell ref="AD16:AE16"/>
    <mergeCell ref="AF16:AG16"/>
    <mergeCell ref="J17:K17"/>
    <mergeCell ref="L17:M17"/>
    <mergeCell ref="N17:O17"/>
    <mergeCell ref="P17:Q17"/>
    <mergeCell ref="R17:S17"/>
    <mergeCell ref="T17:U17"/>
    <mergeCell ref="V17:W17"/>
    <mergeCell ref="P16:Q16"/>
    <mergeCell ref="R16:S16"/>
    <mergeCell ref="T16:U16"/>
    <mergeCell ref="V16:W16"/>
    <mergeCell ref="X16:Y16"/>
    <mergeCell ref="Z16:AA16"/>
    <mergeCell ref="X15:Y15"/>
    <mergeCell ref="Z15:AA15"/>
    <mergeCell ref="AB15:AC15"/>
    <mergeCell ref="AD15:AE15"/>
    <mergeCell ref="AF15:AG15"/>
    <mergeCell ref="B16:E17"/>
    <mergeCell ref="F16:G17"/>
    <mergeCell ref="J16:K16"/>
    <mergeCell ref="L16:M16"/>
    <mergeCell ref="N16:O16"/>
    <mergeCell ref="V15:W15"/>
    <mergeCell ref="B5:D5"/>
    <mergeCell ref="B6:D6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</mergeCells>
  <conditionalFormatting sqref="C20:C54">
    <cfRule type="expression" dxfId="8" priority="2">
      <formula>IF($B20="Outro",FALSE,TRUE)</formula>
    </cfRule>
  </conditionalFormatting>
  <conditionalFormatting sqref="E20:E54">
    <cfRule type="expression" dxfId="7" priority="1">
      <formula>IF($D20="Outro",FALSE,TRUE)</formula>
    </cfRule>
  </conditionalFormatting>
  <dataValidations count="6">
    <dataValidation type="list" allowBlank="1" showInputMessage="1" showErrorMessage="1" sqref="D9" xr:uid="{00000000-0002-0000-1C00-000000000000}">
      <formula1>"&lt;Selecionar&gt;, Águas pluviais, Industrial, Doméstico, Doméstico e Industrial, Todos, Outro"</formula1>
    </dataValidation>
    <dataValidation type="list" allowBlank="1" showInputMessage="1" showErrorMessage="1" sqref="E9 L9" xr:uid="{00000000-0002-0000-1C00-000001000000}">
      <formula1>"&lt;Selecionar&gt;,Contínuo,Descontínuo,Outro"</formula1>
    </dataValidation>
    <dataValidation type="list" allowBlank="1" showInputMessage="1" showErrorMessage="1" sqref="K9" xr:uid="{00000000-0002-0000-1C00-000002000000}">
      <formula1>"&lt;Selecionar&gt;, Águas pluviais potencialmente contaminadas, Industrial, Doméstico, Doméstico e Industrial, Todos, Outro (identificar nas observações)"</formula1>
    </dataValidation>
    <dataValidation allowBlank="1" showInputMessage="1" showErrorMessage="1" prompt="O título da folha de cálculo encontra-se nesta célula" sqref="B1 I1" xr:uid="{00000000-0002-0000-1C00-000003000000}"/>
    <dataValidation type="whole" operator="lessThanOrEqual" allowBlank="1" showInputMessage="1" showErrorMessage="1" errorTitle="1" error="O número de horas de descarga deverá ser inferior ou igual ao número de horas do mês" sqref="L17:AG17" xr:uid="{00000000-0002-0000-1C00-000004000000}">
      <formula1>L18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 xr:uid="{00000000-0002-0000-1C00-000005000000}">
      <formula1>" -,&lt;LQ, &lt;Ld"</formula1>
    </dataValidation>
  </dataValidations>
  <hyperlinks>
    <hyperlink ref="B2" location="Atividade!A1" display="&lt; Voltar ao ínicio" xr:uid="{00000000-0004-0000-1C00-000000000000}"/>
    <hyperlink ref="B13" location="topoagua" display="&lt;&lt; Voltar ao topo" xr:uid="{00000000-0004-0000-1C00-000001000000}"/>
    <hyperlink ref="B5:D5" location="Listagem_e_caracteristicas_dos_pontos_de_emissão" display="Listagem e caracteristicas dos pontos de emissão" xr:uid="{00000000-0004-0000-1C00-000002000000}"/>
    <hyperlink ref="B6:D6" location="Rejeição_em_coletor___preencha_uma_tabela_para_cada_ponto_de_emissão__se_necessário_copie_a_tabela_completa_e_cole_abaixo_da_anterior" display="Rejeição de águas resíduais" xr:uid="{00000000-0004-0000-1C00-000003000000}"/>
    <hyperlink ref="B7" location="'ED2'!A1" display="ED2" xr:uid="{00000000-0004-0000-1C00-000004000000}"/>
    <hyperlink ref="C7" location="'ED3'!A1" display="ED3" xr:uid="{00000000-0004-0000-1C00-000005000000}"/>
    <hyperlink ref="D7" location="'ED4'!A1" display="ED4" xr:uid="{00000000-0004-0000-1C00-000006000000}"/>
    <hyperlink ref="E7" location="'ED5'!A1" display="ED5" xr:uid="{00000000-0004-0000-1C00-000007000000}"/>
    <hyperlink ref="F7" location="'ED6'!A1" display="ED6" xr:uid="{00000000-0004-0000-1C00-000008000000}"/>
    <hyperlink ref="G7" location="'ED7'!A1" display="ED7" xr:uid="{00000000-0004-0000-1C00-000009000000}"/>
    <hyperlink ref="H7" location="'ED8'!A1" display="ED8" xr:uid="{00000000-0004-0000-1C00-00000A000000}"/>
    <hyperlink ref="I7" location="'ED9'!A1" display="ED9" xr:uid="{00000000-0004-0000-1C00-00000B000000}"/>
    <hyperlink ref="J7" location="'ED10'!A1" display="ED10" xr:uid="{00000000-0004-0000-1C00-00000C000000}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C00-000006000000}">
          <x14:formula1>
            <xm:f>Suporte!$A$6:$A$23</xm:f>
          </x14:formula1>
          <xm:sqref>D20:D54 C55:D55</xm:sqref>
        </x14:dataValidation>
        <x14:dataValidation type="list" allowBlank="1" showInputMessage="1" showErrorMessage="1" xr:uid="{00000000-0002-0000-1C00-000007000000}">
          <x14:formula1>
            <xm:f>Suporte!$T$6:$T$196</xm:f>
          </x14:formula1>
          <xm:sqref>B20:B55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>
    <tabColor theme="9" tint="-0.249977111117893"/>
    <pageSetUpPr fitToPage="1"/>
  </sheetPr>
  <dimension ref="A1:N60"/>
  <sheetViews>
    <sheetView showWhiteSpace="0" topLeftCell="A13" zoomScale="70" zoomScaleNormal="70" workbookViewId="0">
      <selection activeCell="J46" sqref="J46"/>
    </sheetView>
  </sheetViews>
  <sheetFormatPr defaultColWidth="9" defaultRowHeight="15" x14ac:dyDescent="0.25"/>
  <cols>
    <col min="1" max="1" width="2.625" style="5" customWidth="1"/>
    <col min="2" max="9" width="9" style="5"/>
    <col min="10" max="10" width="9" style="5" customWidth="1"/>
    <col min="11" max="11" width="15.375" style="5" customWidth="1"/>
    <col min="12" max="12" width="10" style="5" customWidth="1"/>
    <col min="13" max="13" width="10.5" style="5" customWidth="1"/>
    <col min="14" max="16384" width="9" style="5"/>
  </cols>
  <sheetData>
    <row r="1" spans="1:14" ht="46.5" x14ac:dyDescent="0.7">
      <c r="A1" s="148"/>
      <c r="B1" s="148"/>
      <c r="C1" s="555" t="s">
        <v>0</v>
      </c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148"/>
    </row>
    <row r="2" spans="1:14" ht="18" customHeight="1" x14ac:dyDescent="0.25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</row>
    <row r="3" spans="1:14" ht="24" customHeight="1" x14ac:dyDescent="0.25">
      <c r="A3" s="148"/>
      <c r="B3" s="148"/>
      <c r="C3" s="149" t="s">
        <v>1</v>
      </c>
      <c r="D3" s="144"/>
      <c r="E3" s="144"/>
      <c r="F3" s="144"/>
      <c r="G3" s="150"/>
      <c r="H3" s="151" t="s">
        <v>6</v>
      </c>
      <c r="I3" s="273">
        <v>2021</v>
      </c>
      <c r="J3" s="148"/>
      <c r="K3" s="152" t="s">
        <v>3</v>
      </c>
      <c r="L3" s="556"/>
      <c r="M3" s="556"/>
      <c r="N3" s="148"/>
    </row>
    <row r="4" spans="1:14" ht="21" customHeight="1" x14ac:dyDescent="0.25">
      <c r="A4" s="148"/>
      <c r="B4" s="148"/>
      <c r="C4" s="148"/>
      <c r="D4" s="153" t="s">
        <v>4</v>
      </c>
      <c r="E4" s="153" t="s">
        <v>5</v>
      </c>
      <c r="F4" s="153" t="s">
        <v>6</v>
      </c>
      <c r="G4" s="148"/>
      <c r="H4" s="148"/>
      <c r="I4" s="148"/>
      <c r="J4" s="148"/>
      <c r="K4" s="148"/>
      <c r="L4" s="148"/>
      <c r="M4" s="148"/>
      <c r="N4" s="148"/>
    </row>
    <row r="5" spans="1:14" ht="16.5" customHeight="1" x14ac:dyDescent="0.25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</row>
    <row r="6" spans="1:14" ht="39.75" customHeight="1" x14ac:dyDescent="0.25">
      <c r="A6" s="148"/>
      <c r="B6" s="148"/>
      <c r="C6" s="553" t="s">
        <v>7</v>
      </c>
      <c r="D6" s="553"/>
      <c r="E6" s="553"/>
      <c r="F6" s="553"/>
      <c r="G6" s="557" t="s">
        <v>2641</v>
      </c>
      <c r="H6" s="557"/>
      <c r="I6" s="557"/>
      <c r="J6" s="557"/>
      <c r="K6" s="557"/>
      <c r="L6" s="557"/>
      <c r="M6" s="557"/>
      <c r="N6" s="148"/>
    </row>
    <row r="7" spans="1:14" x14ac:dyDescent="0.25">
      <c r="A7" s="148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</row>
    <row r="8" spans="1:14" ht="39" customHeight="1" x14ac:dyDescent="0.25">
      <c r="A8" s="148"/>
      <c r="B8" s="148"/>
      <c r="C8" s="553" t="s">
        <v>159</v>
      </c>
      <c r="D8" s="553"/>
      <c r="E8" s="553"/>
      <c r="F8" s="553"/>
      <c r="G8" s="557" t="s">
        <v>106</v>
      </c>
      <c r="H8" s="557"/>
      <c r="I8" s="557"/>
      <c r="J8" s="557"/>
      <c r="K8" s="557"/>
      <c r="L8" s="557"/>
      <c r="M8" s="557"/>
      <c r="N8" s="148"/>
    </row>
    <row r="9" spans="1:14" x14ac:dyDescent="0.25">
      <c r="A9" s="148"/>
      <c r="B9" s="148"/>
      <c r="C9" s="553"/>
      <c r="D9" s="553"/>
      <c r="E9" s="553"/>
      <c r="F9" s="553"/>
      <c r="G9" s="289" t="s">
        <v>160</v>
      </c>
      <c r="H9" s="289"/>
      <c r="I9" s="289"/>
      <c r="J9" s="289"/>
      <c r="K9" s="289"/>
      <c r="L9" s="289"/>
      <c r="M9" s="289"/>
      <c r="N9" s="148"/>
    </row>
    <row r="10" spans="1:14" x14ac:dyDescent="0.25">
      <c r="A10" s="148"/>
      <c r="B10" s="148"/>
      <c r="C10" s="148"/>
      <c r="D10" s="148"/>
      <c r="E10" s="148"/>
      <c r="F10" s="148"/>
      <c r="G10" s="289"/>
      <c r="H10" s="289"/>
      <c r="I10" s="289"/>
      <c r="J10" s="289"/>
      <c r="K10" s="289"/>
      <c r="L10" s="289"/>
      <c r="M10" s="289"/>
      <c r="N10" s="148"/>
    </row>
    <row r="11" spans="1:14" x14ac:dyDescent="0.25">
      <c r="A11" s="148"/>
      <c r="B11" s="148"/>
      <c r="C11" s="148"/>
      <c r="D11" s="148"/>
      <c r="E11" s="148"/>
      <c r="F11" s="148"/>
      <c r="G11" s="64"/>
      <c r="H11" s="64"/>
      <c r="I11" s="64"/>
      <c r="J11" s="64"/>
      <c r="K11" s="64"/>
      <c r="L11" s="64"/>
      <c r="M11" s="64"/>
      <c r="N11" s="148"/>
    </row>
    <row r="12" spans="1:14" x14ac:dyDescent="0.25">
      <c r="A12" s="148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</row>
    <row r="13" spans="1:14" x14ac:dyDescent="0.25">
      <c r="A13" s="148"/>
      <c r="B13" s="148"/>
      <c r="C13" s="554" t="s">
        <v>9</v>
      </c>
      <c r="D13" s="554"/>
      <c r="E13" s="554"/>
      <c r="F13" s="554"/>
      <c r="G13" s="554"/>
      <c r="H13" s="554"/>
      <c r="I13" s="148"/>
      <c r="J13" s="155" t="s">
        <v>2458</v>
      </c>
      <c r="K13" s="154"/>
      <c r="L13" s="154"/>
      <c r="M13" s="154"/>
      <c r="N13" s="148"/>
    </row>
    <row r="14" spans="1:14" x14ac:dyDescent="0.25">
      <c r="A14" s="148"/>
      <c r="B14" s="148"/>
      <c r="C14" s="554"/>
      <c r="D14" s="554"/>
      <c r="E14" s="554"/>
      <c r="F14" s="554"/>
      <c r="G14" s="554"/>
      <c r="H14" s="554"/>
      <c r="I14" s="148"/>
      <c r="J14" s="155" t="s">
        <v>2459</v>
      </c>
      <c r="K14" s="154"/>
      <c r="L14" s="154"/>
      <c r="M14" s="154"/>
      <c r="N14" s="148"/>
    </row>
    <row r="15" spans="1:14" x14ac:dyDescent="0.25">
      <c r="A15" s="148"/>
      <c r="B15" s="148"/>
      <c r="C15" s="554"/>
      <c r="D15" s="554"/>
      <c r="E15" s="554"/>
      <c r="F15" s="554"/>
      <c r="G15" s="554"/>
      <c r="H15" s="554"/>
      <c r="I15" s="148"/>
      <c r="J15" s="155" t="s">
        <v>2460</v>
      </c>
      <c r="K15" s="154"/>
      <c r="L15" s="154"/>
      <c r="M15" s="154"/>
      <c r="N15" s="148"/>
    </row>
    <row r="16" spans="1:14" x14ac:dyDescent="0.25">
      <c r="A16" s="148"/>
      <c r="B16" s="148"/>
      <c r="C16" s="554"/>
      <c r="D16" s="554"/>
      <c r="E16" s="554"/>
      <c r="F16" s="554"/>
      <c r="G16" s="554"/>
      <c r="H16" s="554"/>
      <c r="I16" s="148"/>
      <c r="J16" s="155" t="s">
        <v>2461</v>
      </c>
      <c r="K16" s="154"/>
      <c r="L16" s="154"/>
      <c r="M16" s="154"/>
      <c r="N16" s="148"/>
    </row>
    <row r="17" spans="1:14" x14ac:dyDescent="0.25">
      <c r="A17" s="148"/>
      <c r="B17" s="148"/>
      <c r="C17" s="554"/>
      <c r="D17" s="554"/>
      <c r="E17" s="554"/>
      <c r="F17" s="554"/>
      <c r="G17" s="554"/>
      <c r="H17" s="554"/>
      <c r="I17" s="148"/>
      <c r="J17" s="290" t="s">
        <v>2491</v>
      </c>
      <c r="K17" s="154"/>
      <c r="L17" s="154"/>
      <c r="M17" s="154"/>
      <c r="N17" s="148"/>
    </row>
    <row r="18" spans="1:14" x14ac:dyDescent="0.25">
      <c r="A18" s="148"/>
      <c r="B18" s="148"/>
      <c r="C18" s="554"/>
      <c r="D18" s="554"/>
      <c r="E18" s="554"/>
      <c r="F18" s="554"/>
      <c r="G18" s="554"/>
      <c r="H18" s="554"/>
      <c r="I18" s="148"/>
      <c r="J18" s="156" t="s">
        <v>2440</v>
      </c>
      <c r="K18" s="154"/>
      <c r="L18" s="154"/>
      <c r="M18" s="154"/>
      <c r="N18" s="148"/>
    </row>
    <row r="19" spans="1:14" x14ac:dyDescent="0.25">
      <c r="A19" s="148"/>
      <c r="B19" s="148"/>
      <c r="C19" s="554"/>
      <c r="D19" s="554"/>
      <c r="E19" s="554"/>
      <c r="F19" s="554"/>
      <c r="G19" s="554"/>
      <c r="H19" s="554"/>
      <c r="I19" s="148"/>
      <c r="J19" s="156" t="s">
        <v>2441</v>
      </c>
      <c r="K19" s="154"/>
      <c r="L19" s="154"/>
      <c r="M19" s="154"/>
      <c r="N19" s="148"/>
    </row>
    <row r="20" spans="1:14" x14ac:dyDescent="0.25">
      <c r="A20" s="148"/>
      <c r="B20" s="148"/>
      <c r="C20" s="554"/>
      <c r="D20" s="554"/>
      <c r="E20" s="554"/>
      <c r="F20" s="554"/>
      <c r="G20" s="554"/>
      <c r="H20" s="554"/>
      <c r="I20" s="148"/>
      <c r="J20" s="156" t="s">
        <v>2442</v>
      </c>
      <c r="K20" s="154"/>
      <c r="L20" s="154"/>
      <c r="M20" s="154"/>
      <c r="N20" s="148"/>
    </row>
    <row r="21" spans="1:14" x14ac:dyDescent="0.25">
      <c r="A21" s="148"/>
      <c r="B21" s="148"/>
      <c r="C21" s="554"/>
      <c r="D21" s="554"/>
      <c r="E21" s="554"/>
      <c r="F21" s="554"/>
      <c r="G21" s="554"/>
      <c r="H21" s="554"/>
      <c r="I21" s="148"/>
      <c r="J21" s="156" t="s">
        <v>2448</v>
      </c>
      <c r="K21" s="154"/>
      <c r="L21" s="154"/>
      <c r="M21" s="154"/>
      <c r="N21" s="148"/>
    </row>
    <row r="22" spans="1:14" x14ac:dyDescent="0.25">
      <c r="A22" s="148"/>
      <c r="B22" s="148"/>
      <c r="C22" s="554"/>
      <c r="D22" s="554"/>
      <c r="E22" s="554"/>
      <c r="F22" s="554"/>
      <c r="G22" s="554"/>
      <c r="H22" s="554"/>
      <c r="I22" s="148"/>
      <c r="J22" s="156" t="s">
        <v>2447</v>
      </c>
      <c r="K22" s="154"/>
      <c r="L22" s="154"/>
      <c r="M22" s="154"/>
      <c r="N22" s="148"/>
    </row>
    <row r="23" spans="1:14" x14ac:dyDescent="0.25">
      <c r="A23" s="148"/>
      <c r="B23" s="148"/>
      <c r="C23" s="554"/>
      <c r="D23" s="554"/>
      <c r="E23" s="554"/>
      <c r="F23" s="554"/>
      <c r="G23" s="554"/>
      <c r="H23" s="554"/>
      <c r="I23" s="148"/>
      <c r="J23" s="156" t="s">
        <v>2446</v>
      </c>
      <c r="K23" s="154"/>
      <c r="L23" s="154"/>
      <c r="M23" s="154"/>
      <c r="N23" s="148"/>
    </row>
    <row r="24" spans="1:14" x14ac:dyDescent="0.25">
      <c r="A24" s="148"/>
      <c r="B24" s="148"/>
      <c r="C24" s="554"/>
      <c r="D24" s="554"/>
      <c r="E24" s="554"/>
      <c r="F24" s="554"/>
      <c r="G24" s="554"/>
      <c r="H24" s="554"/>
      <c r="I24" s="148"/>
      <c r="J24" s="156" t="s">
        <v>2445</v>
      </c>
      <c r="K24" s="154"/>
      <c r="L24" s="154"/>
      <c r="M24" s="154"/>
      <c r="N24" s="148"/>
    </row>
    <row r="25" spans="1:14" ht="15" customHeight="1" x14ac:dyDescent="0.25">
      <c r="A25" s="148"/>
      <c r="B25" s="148"/>
      <c r="C25" s="554"/>
      <c r="D25" s="554"/>
      <c r="E25" s="554"/>
      <c r="F25" s="554"/>
      <c r="G25" s="554"/>
      <c r="H25" s="554"/>
      <c r="I25" s="148"/>
      <c r="J25" s="156" t="s">
        <v>2444</v>
      </c>
      <c r="K25" s="154"/>
      <c r="L25" s="154"/>
      <c r="M25" s="154"/>
      <c r="N25" s="148"/>
    </row>
    <row r="26" spans="1:14" ht="15" customHeight="1" x14ac:dyDescent="0.25">
      <c r="A26" s="148"/>
      <c r="B26" s="148"/>
      <c r="C26" s="554"/>
      <c r="D26" s="554"/>
      <c r="E26" s="554"/>
      <c r="F26" s="554"/>
      <c r="G26" s="554"/>
      <c r="H26" s="554"/>
      <c r="I26" s="148"/>
      <c r="J26" s="156" t="s">
        <v>2443</v>
      </c>
      <c r="K26" s="154"/>
      <c r="L26" s="154"/>
      <c r="M26" s="154"/>
      <c r="N26" s="148"/>
    </row>
    <row r="27" spans="1:14" x14ac:dyDescent="0.25">
      <c r="A27" s="148"/>
      <c r="B27" s="148"/>
      <c r="C27" s="554"/>
      <c r="D27" s="554"/>
      <c r="E27" s="554"/>
      <c r="F27" s="554"/>
      <c r="G27" s="554"/>
      <c r="H27" s="554"/>
      <c r="I27" s="148"/>
      <c r="J27" s="155" t="s">
        <v>2678</v>
      </c>
      <c r="K27" s="154"/>
      <c r="L27" s="154"/>
      <c r="M27" s="154"/>
      <c r="N27" s="148"/>
    </row>
    <row r="28" spans="1:14" x14ac:dyDescent="0.25">
      <c r="A28" s="148"/>
      <c r="B28" s="148"/>
      <c r="C28" s="554"/>
      <c r="D28" s="554"/>
      <c r="E28" s="554"/>
      <c r="F28" s="554"/>
      <c r="G28" s="554"/>
      <c r="H28" s="554"/>
      <c r="I28" s="148"/>
      <c r="J28" s="155" t="s">
        <v>2462</v>
      </c>
      <c r="K28" s="154"/>
      <c r="L28" s="154"/>
      <c r="M28" s="154"/>
      <c r="N28" s="148"/>
    </row>
    <row r="29" spans="1:14" x14ac:dyDescent="0.25">
      <c r="A29" s="148"/>
      <c r="B29" s="148"/>
      <c r="C29" s="554"/>
      <c r="D29" s="554"/>
      <c r="E29" s="554"/>
      <c r="F29" s="554"/>
      <c r="G29" s="554"/>
      <c r="H29" s="554"/>
      <c r="I29" s="148"/>
      <c r="J29" s="155" t="s">
        <v>2463</v>
      </c>
      <c r="K29" s="154"/>
      <c r="L29" s="154"/>
      <c r="M29" s="154"/>
      <c r="N29" s="148"/>
    </row>
    <row r="30" spans="1:14" x14ac:dyDescent="0.25">
      <c r="A30" s="148"/>
      <c r="B30" s="148"/>
      <c r="C30" s="554"/>
      <c r="D30" s="554"/>
      <c r="E30" s="554"/>
      <c r="F30" s="554"/>
      <c r="G30" s="554"/>
      <c r="H30" s="554"/>
      <c r="I30" s="148"/>
      <c r="J30" s="155" t="s">
        <v>2464</v>
      </c>
      <c r="K30" s="154"/>
      <c r="L30" s="154"/>
      <c r="M30" s="154"/>
      <c r="N30" s="148"/>
    </row>
    <row r="31" spans="1:14" x14ac:dyDescent="0.25">
      <c r="A31" s="148"/>
      <c r="B31" s="148"/>
      <c r="C31" s="554"/>
      <c r="D31" s="554"/>
      <c r="E31" s="554"/>
      <c r="F31" s="554"/>
      <c r="G31" s="554"/>
      <c r="H31" s="554"/>
      <c r="I31" s="148"/>
      <c r="J31" s="155" t="s">
        <v>2490</v>
      </c>
      <c r="K31" s="154"/>
      <c r="L31" s="154"/>
      <c r="M31" s="154"/>
      <c r="N31" s="148"/>
    </row>
    <row r="32" spans="1:14" x14ac:dyDescent="0.25">
      <c r="A32" s="148"/>
      <c r="B32" s="148"/>
      <c r="C32" s="554"/>
      <c r="D32" s="554"/>
      <c r="E32" s="554"/>
      <c r="F32" s="554"/>
      <c r="G32" s="554"/>
      <c r="H32" s="554"/>
      <c r="I32" s="148"/>
      <c r="J32" s="156" t="s">
        <v>2449</v>
      </c>
      <c r="K32" s="154"/>
      <c r="L32" s="154"/>
      <c r="M32" s="154"/>
      <c r="N32" s="148"/>
    </row>
    <row r="33" spans="1:14" x14ac:dyDescent="0.25">
      <c r="A33" s="148"/>
      <c r="B33" s="148"/>
      <c r="C33" s="554"/>
      <c r="D33" s="554"/>
      <c r="E33" s="554"/>
      <c r="F33" s="554"/>
      <c r="G33" s="554"/>
      <c r="H33" s="554"/>
      <c r="I33" s="148"/>
      <c r="J33" s="156" t="s">
        <v>2450</v>
      </c>
      <c r="K33" s="154"/>
      <c r="L33" s="154"/>
      <c r="M33" s="154"/>
      <c r="N33" s="148"/>
    </row>
    <row r="34" spans="1:14" x14ac:dyDescent="0.25">
      <c r="A34" s="148"/>
      <c r="B34" s="148"/>
      <c r="C34" s="554"/>
      <c r="D34" s="554"/>
      <c r="E34" s="554"/>
      <c r="F34" s="554"/>
      <c r="G34" s="554"/>
      <c r="H34" s="554"/>
      <c r="I34" s="148"/>
      <c r="J34" s="156" t="s">
        <v>2451</v>
      </c>
      <c r="K34" s="154"/>
      <c r="L34" s="154"/>
      <c r="M34" s="154"/>
      <c r="N34" s="148"/>
    </row>
    <row r="35" spans="1:14" x14ac:dyDescent="0.25">
      <c r="A35" s="148"/>
      <c r="B35" s="148"/>
      <c r="C35" s="554"/>
      <c r="D35" s="554"/>
      <c r="E35" s="554"/>
      <c r="F35" s="554"/>
      <c r="G35" s="554"/>
      <c r="H35" s="554"/>
      <c r="I35" s="148"/>
      <c r="J35" s="156" t="s">
        <v>2452</v>
      </c>
      <c r="K35" s="154"/>
      <c r="L35" s="154"/>
      <c r="M35" s="154"/>
      <c r="N35" s="148"/>
    </row>
    <row r="36" spans="1:14" x14ac:dyDescent="0.25">
      <c r="A36" s="148"/>
      <c r="B36" s="148"/>
      <c r="C36" s="554"/>
      <c r="D36" s="554"/>
      <c r="E36" s="554"/>
      <c r="F36" s="554"/>
      <c r="G36" s="554"/>
      <c r="H36" s="554"/>
      <c r="I36" s="148"/>
      <c r="J36" s="156" t="s">
        <v>2453</v>
      </c>
      <c r="K36" s="154"/>
      <c r="L36" s="154"/>
      <c r="M36" s="154"/>
      <c r="N36" s="148"/>
    </row>
    <row r="37" spans="1:14" x14ac:dyDescent="0.25">
      <c r="A37" s="148"/>
      <c r="B37" s="148"/>
      <c r="C37" s="554"/>
      <c r="D37" s="554"/>
      <c r="E37" s="554"/>
      <c r="F37" s="554"/>
      <c r="G37" s="554"/>
      <c r="H37" s="554"/>
      <c r="I37" s="148"/>
      <c r="J37" s="156" t="s">
        <v>2454</v>
      </c>
      <c r="K37" s="154"/>
      <c r="L37" s="154"/>
      <c r="M37" s="154"/>
      <c r="N37" s="148"/>
    </row>
    <row r="38" spans="1:14" x14ac:dyDescent="0.25">
      <c r="A38" s="148"/>
      <c r="B38" s="148"/>
      <c r="C38" s="554"/>
      <c r="D38" s="554"/>
      <c r="E38" s="554"/>
      <c r="F38" s="554"/>
      <c r="G38" s="554"/>
      <c r="H38" s="554"/>
      <c r="I38" s="148"/>
      <c r="J38" s="156" t="s">
        <v>2455</v>
      </c>
      <c r="K38" s="154"/>
      <c r="L38" s="154"/>
      <c r="M38" s="154"/>
      <c r="N38" s="148"/>
    </row>
    <row r="39" spans="1:14" x14ac:dyDescent="0.25">
      <c r="A39" s="148"/>
      <c r="B39" s="148"/>
      <c r="C39" s="554"/>
      <c r="D39" s="554"/>
      <c r="E39" s="554"/>
      <c r="F39" s="554"/>
      <c r="G39" s="554"/>
      <c r="H39" s="554"/>
      <c r="I39" s="148"/>
      <c r="J39" s="156" t="s">
        <v>2456</v>
      </c>
      <c r="K39" s="154"/>
      <c r="L39" s="154"/>
      <c r="M39" s="154"/>
      <c r="N39" s="148"/>
    </row>
    <row r="40" spans="1:14" x14ac:dyDescent="0.25">
      <c r="A40" s="148"/>
      <c r="B40" s="148"/>
      <c r="C40" s="554"/>
      <c r="D40" s="554"/>
      <c r="E40" s="554"/>
      <c r="F40" s="554"/>
      <c r="G40" s="554"/>
      <c r="H40" s="554"/>
      <c r="I40" s="148"/>
      <c r="J40" s="156" t="s">
        <v>2457</v>
      </c>
      <c r="K40" s="154"/>
      <c r="L40" s="154"/>
      <c r="M40" s="154"/>
      <c r="N40" s="148"/>
    </row>
    <row r="41" spans="1:14" x14ac:dyDescent="0.25">
      <c r="A41" s="148"/>
      <c r="B41" s="148"/>
      <c r="C41" s="554"/>
      <c r="D41" s="554"/>
      <c r="E41" s="554"/>
      <c r="F41" s="554"/>
      <c r="G41" s="554"/>
      <c r="H41" s="554"/>
      <c r="I41" s="148"/>
      <c r="J41" s="155" t="s">
        <v>2465</v>
      </c>
      <c r="K41" s="154"/>
      <c r="L41" s="154"/>
      <c r="M41" s="154"/>
      <c r="N41" s="148"/>
    </row>
    <row r="42" spans="1:14" x14ac:dyDescent="0.25">
      <c r="A42" s="148"/>
      <c r="B42" s="148"/>
      <c r="C42" s="554"/>
      <c r="D42" s="554"/>
      <c r="E42" s="554"/>
      <c r="F42" s="554"/>
      <c r="G42" s="554"/>
      <c r="H42" s="554"/>
      <c r="I42" s="148"/>
      <c r="J42" s="155" t="s">
        <v>2466</v>
      </c>
      <c r="K42" s="154"/>
      <c r="L42" s="154"/>
      <c r="M42" s="154"/>
      <c r="N42" s="148"/>
    </row>
    <row r="43" spans="1:14" x14ac:dyDescent="0.25">
      <c r="A43" s="148"/>
      <c r="B43" s="148"/>
      <c r="C43" s="554"/>
      <c r="D43" s="554"/>
      <c r="E43" s="554"/>
      <c r="F43" s="554"/>
      <c r="G43" s="554"/>
      <c r="H43" s="554"/>
      <c r="I43" s="148"/>
      <c r="J43" s="155" t="s">
        <v>2469</v>
      </c>
      <c r="K43" s="154"/>
      <c r="L43" s="154"/>
      <c r="M43" s="154"/>
      <c r="N43" s="148"/>
    </row>
    <row r="44" spans="1:14" x14ac:dyDescent="0.25">
      <c r="A44" s="148"/>
      <c r="B44" s="148"/>
      <c r="C44" s="554"/>
      <c r="D44" s="554"/>
      <c r="E44" s="554"/>
      <c r="F44" s="554"/>
      <c r="G44" s="554"/>
      <c r="H44" s="554"/>
      <c r="I44" s="148"/>
      <c r="J44" s="155" t="s">
        <v>2658</v>
      </c>
      <c r="K44" s="154"/>
      <c r="L44" s="154"/>
      <c r="M44" s="154"/>
      <c r="N44" s="148"/>
    </row>
    <row r="45" spans="1:14" x14ac:dyDescent="0.25">
      <c r="A45" s="148"/>
      <c r="B45" s="148"/>
      <c r="C45" s="554"/>
      <c r="D45" s="554"/>
      <c r="E45" s="554"/>
      <c r="F45" s="554"/>
      <c r="G45" s="554"/>
      <c r="H45" s="554"/>
      <c r="I45" s="148"/>
      <c r="J45" s="155" t="s">
        <v>2467</v>
      </c>
      <c r="K45" s="154"/>
      <c r="L45" s="154"/>
      <c r="M45" s="154"/>
      <c r="N45" s="148"/>
    </row>
    <row r="46" spans="1:14" x14ac:dyDescent="0.25">
      <c r="A46" s="148"/>
      <c r="B46" s="148"/>
      <c r="C46" s="157"/>
      <c r="D46" s="157"/>
      <c r="E46" s="157"/>
      <c r="F46" s="157"/>
      <c r="G46" s="157"/>
      <c r="H46" s="157"/>
      <c r="I46" s="148"/>
      <c r="J46" s="155" t="s">
        <v>2468</v>
      </c>
      <c r="K46" s="154"/>
      <c r="L46" s="148"/>
      <c r="M46" s="148"/>
      <c r="N46" s="148"/>
    </row>
    <row r="47" spans="1:14" x14ac:dyDescent="0.25">
      <c r="A47" s="148"/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</row>
    <row r="48" spans="1:14" x14ac:dyDescent="0.25">
      <c r="A48" s="148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</row>
    <row r="49" spans="1:14" ht="15" customHeight="1" x14ac:dyDescent="0.25">
      <c r="A49" s="148"/>
      <c r="B49" s="148"/>
      <c r="C49" s="575" t="s">
        <v>158</v>
      </c>
      <c r="D49" s="576"/>
      <c r="E49" s="576"/>
      <c r="F49" s="576"/>
      <c r="G49" s="576"/>
      <c r="H49" s="577"/>
      <c r="I49" s="1"/>
      <c r="J49" s="567" t="s">
        <v>3073</v>
      </c>
      <c r="K49" s="568"/>
      <c r="L49" s="568"/>
      <c r="M49" s="569"/>
      <c r="N49" s="148"/>
    </row>
    <row r="50" spans="1:14" x14ac:dyDescent="0.25">
      <c r="A50" s="148"/>
      <c r="B50" s="148"/>
      <c r="C50" s="578"/>
      <c r="D50" s="579"/>
      <c r="E50" s="579"/>
      <c r="F50" s="579"/>
      <c r="G50" s="579"/>
      <c r="H50" s="580"/>
      <c r="I50" s="1"/>
      <c r="J50" s="570"/>
      <c r="K50" s="554"/>
      <c r="L50" s="554"/>
      <c r="M50" s="571"/>
      <c r="N50" s="148"/>
    </row>
    <row r="51" spans="1:14" x14ac:dyDescent="0.25">
      <c r="A51" s="148"/>
      <c r="B51" s="148"/>
      <c r="C51" s="578"/>
      <c r="D51" s="579"/>
      <c r="E51" s="579"/>
      <c r="F51" s="579"/>
      <c r="G51" s="579"/>
      <c r="H51" s="580"/>
      <c r="I51" s="1"/>
      <c r="J51" s="570"/>
      <c r="K51" s="554"/>
      <c r="L51" s="554"/>
      <c r="M51" s="571"/>
      <c r="N51" s="148"/>
    </row>
    <row r="52" spans="1:14" x14ac:dyDescent="0.25">
      <c r="A52" s="148"/>
      <c r="B52" s="148"/>
      <c r="C52" s="578"/>
      <c r="D52" s="579"/>
      <c r="E52" s="579"/>
      <c r="F52" s="579"/>
      <c r="G52" s="579"/>
      <c r="H52" s="580"/>
      <c r="I52" s="1"/>
      <c r="J52" s="570"/>
      <c r="K52" s="554"/>
      <c r="L52" s="554"/>
      <c r="M52" s="571"/>
      <c r="N52" s="148"/>
    </row>
    <row r="53" spans="1:14" x14ac:dyDescent="0.25">
      <c r="A53" s="148"/>
      <c r="B53" s="148"/>
      <c r="C53" s="581"/>
      <c r="D53" s="582"/>
      <c r="E53" s="582"/>
      <c r="F53" s="582"/>
      <c r="G53" s="582"/>
      <c r="H53" s="583"/>
      <c r="I53" s="1"/>
      <c r="J53" s="572"/>
      <c r="K53" s="573"/>
      <c r="L53" s="573"/>
      <c r="M53" s="574"/>
      <c r="N53" s="148"/>
    </row>
    <row r="54" spans="1:14" x14ac:dyDescent="0.25">
      <c r="A54" s="148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</row>
    <row r="55" spans="1:14" ht="15" customHeight="1" x14ac:dyDescent="0.25">
      <c r="A55" s="148"/>
      <c r="B55" s="148"/>
      <c r="C55" s="558" t="s">
        <v>2662</v>
      </c>
      <c r="D55" s="559"/>
      <c r="E55" s="559"/>
      <c r="F55" s="559"/>
      <c r="G55" s="559"/>
      <c r="H55" s="559"/>
      <c r="I55" s="1"/>
      <c r="J55" s="561" t="s">
        <v>2664</v>
      </c>
      <c r="K55" s="562"/>
      <c r="L55" s="562"/>
      <c r="M55" s="563"/>
      <c r="N55" s="148"/>
    </row>
    <row r="56" spans="1:14" ht="23.25" customHeight="1" x14ac:dyDescent="0.25">
      <c r="A56" s="148"/>
      <c r="B56" s="148"/>
      <c r="C56" s="560"/>
      <c r="D56" s="560"/>
      <c r="E56" s="560"/>
      <c r="F56" s="560"/>
      <c r="G56" s="560"/>
      <c r="H56" s="560"/>
      <c r="I56" s="1"/>
      <c r="J56" s="564"/>
      <c r="K56" s="565"/>
      <c r="L56" s="565"/>
      <c r="M56" s="566"/>
      <c r="N56" s="148"/>
    </row>
    <row r="57" spans="1:14" x14ac:dyDescent="0.25">
      <c r="A57" s="148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</row>
    <row r="58" spans="1:14" ht="21.75" customHeight="1" x14ac:dyDescent="0.25">
      <c r="A58" s="148"/>
      <c r="B58" s="148"/>
      <c r="C58" s="558" t="s">
        <v>2663</v>
      </c>
      <c r="D58" s="559"/>
      <c r="E58" s="559"/>
      <c r="F58" s="559"/>
      <c r="G58" s="559"/>
      <c r="H58" s="559"/>
      <c r="I58" s="1"/>
      <c r="J58" s="561" t="s">
        <v>2665</v>
      </c>
      <c r="K58" s="562"/>
      <c r="L58" s="562"/>
      <c r="M58" s="563"/>
      <c r="N58" s="148"/>
    </row>
    <row r="59" spans="1:14" ht="20.25" customHeight="1" x14ac:dyDescent="0.25">
      <c r="A59" s="148"/>
      <c r="B59" s="148"/>
      <c r="C59" s="560"/>
      <c r="D59" s="560"/>
      <c r="E59" s="560"/>
      <c r="F59" s="560"/>
      <c r="G59" s="560"/>
      <c r="H59" s="560"/>
      <c r="I59" s="1"/>
      <c r="J59" s="564"/>
      <c r="K59" s="565"/>
      <c r="L59" s="565"/>
      <c r="M59" s="566"/>
      <c r="N59" s="148"/>
    </row>
    <row r="60" spans="1:14" x14ac:dyDescent="0.25">
      <c r="A60" s="148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</row>
  </sheetData>
  <sheetProtection algorithmName="SHA-512" hashValue="EfdZ63/pKY04I36Ejycs9maq8GRLJkc+aX0WH/KBJ/rU23GD6BS8+i4i4FGmeH/QxNNUq1LB01Syfj8yzDJFGg==" saltValue="wrIdux9pE87/3/CLTFGbZA==" spinCount="100000" sheet="1" objects="1" scenarios="1"/>
  <customSheetViews>
    <customSheetView guid="{3C65655F-F5CB-4AFF-9FBB-FFE0704F7A17}" scale="66">
      <selection activeCell="Q4" sqref="Q4"/>
      <pageMargins left="0.7" right="0.7" top="0.75" bottom="0.75" header="0.3" footer="0.3"/>
      <pageSetup paperSize="9" scale="67" orientation="portrait" r:id="rId1"/>
    </customSheetView>
  </customSheetViews>
  <mergeCells count="14">
    <mergeCell ref="C55:H56"/>
    <mergeCell ref="J55:M56"/>
    <mergeCell ref="C58:H59"/>
    <mergeCell ref="J58:M59"/>
    <mergeCell ref="J49:M53"/>
    <mergeCell ref="C49:H53"/>
    <mergeCell ref="C9:F9"/>
    <mergeCell ref="C13:H45"/>
    <mergeCell ref="C1:M1"/>
    <mergeCell ref="L3:M3"/>
    <mergeCell ref="C6:F6"/>
    <mergeCell ref="G6:M6"/>
    <mergeCell ref="C8:F8"/>
    <mergeCell ref="G8:M8"/>
  </mergeCells>
  <dataValidations count="6">
    <dataValidation allowBlank="1" showInputMessage="1" showErrorMessage="1" prompt="Indique o nome da instalação_x000a_" sqref="G6:M6" xr:uid="{00000000-0002-0000-0200-000000000000}"/>
    <dataValidation type="list" errorStyle="warning" allowBlank="1" showInputMessage="1" showErrorMessage="1" error="Introduza um valor de 1 a 60 ou selecione um período da lista. Prima Alt+Seta Para Baixo e, em seguida, Enter para selecionar um valor" promptTitle="Mês" prompt="Introduza um período de 1 a 12. Prima Alt+Seta Para Baixo para percorrer a lista e, em seguida, prima Enter para selecionar um valor" sqref="E3" xr:uid="{00000000-0002-0000-0200-000001000000}">
      <formula1>"01,02,03,04,05,06,07,08,09,10,11,12,"</formula1>
    </dataValidation>
    <dataValidation type="list" errorStyle="warning" allowBlank="1" showInputMessage="1" showErrorMessage="1" error="Introduza um valor de 1 a 60 ou selecione um período da lista. Prima Alt+Seta Para Baixo e, em seguida, Enter para selecionar um valor" promptTitle="Ano" sqref="F3" xr:uid="{00000000-0002-0000-0200-000002000000}">
      <formula1>"2016,2017,2018,2019,2020,2021,2022,2023,2024"</formula1>
    </dataValidation>
    <dataValidation type="list" errorStyle="warning" allowBlank="1" showInputMessage="1" showErrorMessage="1" error="Introduza um valor de 1 a 60 ou selecione um período da lista. Prima Alt+Seta Para Baixo e, em seguida, Enter para selecionar um valor" promptTitle="Dia" prompt="Introduza um período de 1 a 31. Prima Alt+Seta Para Baixo para percorrer a lista e, em seguida, prima Enter para selecionar um valor" sqref="D3" xr:uid="{00000000-0002-0000-0200-000003000000}">
      <formula1>"1,2,3,4,5,6,7,8,9,10,11,12,13,14,15,16,17,18,19,20,21,22,23,24,25,26,27,28,29,30,31,"</formula1>
    </dataValidation>
    <dataValidation allowBlank="1" showInputMessage="1" showErrorMessage="1" prompt="Indique as categorias PCIP verificadas na instalação_x000a_" sqref="G8:M8" xr:uid="{00000000-0002-0000-0200-000004000000}"/>
    <dataValidation allowBlank="1" showInputMessage="1" showErrorMessage="1" prompt="Título do projeto. Introduza um novo título nesta célula. Realce um período na célula H2. A legenda do gráfico encontra-se nas células J2 a AI2" sqref="B2:B5 C1" xr:uid="{00000000-0002-0000-0200-000005000000}"/>
  </dataValidations>
  <hyperlinks>
    <hyperlink ref="J28" location="'Ar - Fontes Pontuais_FF1'!A1" display="Ar - Fontes difusas" xr:uid="{00000000-0004-0000-0200-000000000000}"/>
    <hyperlink ref="J40" location="'ED10'!A1" display="ED10" xr:uid="{00000000-0004-0000-0200-000001000000}"/>
    <hyperlink ref="J42" location="Resíduos!A1" display="Resíduos" xr:uid="{00000000-0004-0000-0200-000002000000}"/>
    <hyperlink ref="J46" location="'Listagem de Anexos'!A1" display="Listagem de Anexos" xr:uid="{00000000-0004-0000-0200-000003000000}"/>
    <hyperlink ref="J13" location="'Condições Operação'!A1" display="Condições Operação" xr:uid="{00000000-0004-0000-0200-000004000000}"/>
    <hyperlink ref="J14" location="'G.Recursos-Condições Gerais'!A1" display="G.Recursos-Condições Gerais" xr:uid="{00000000-0004-0000-0200-000005000000}"/>
    <hyperlink ref="J15" location="'G.Recursos-Consumos'!A1" display="G.Recursos-Consumos" xr:uid="{00000000-0004-0000-0200-000006000000}"/>
    <hyperlink ref="J16" location="'Ar - Condições Gerais'!A1" display="Ar - Condições Gerais" xr:uid="{00000000-0004-0000-0200-000007000000}"/>
    <hyperlink ref="J18" location="'FF2'!A1" display="FF2" xr:uid="{00000000-0004-0000-0200-000008000000}"/>
    <hyperlink ref="J19" location="'FF3'!A1" display="FF3" xr:uid="{00000000-0004-0000-0200-000009000000}"/>
    <hyperlink ref="J20" location="'FF4'!A1" display="FF4" xr:uid="{00000000-0004-0000-0200-00000A000000}"/>
    <hyperlink ref="J21" location="'FF5'!A1" display="FF5" xr:uid="{00000000-0004-0000-0200-00000B000000}"/>
    <hyperlink ref="J22" location="'FF6'!A1" display="FF6" xr:uid="{00000000-0004-0000-0200-00000C000000}"/>
    <hyperlink ref="J23" location="'FF7'!A1" display="FF7" xr:uid="{00000000-0004-0000-0200-00000D000000}"/>
    <hyperlink ref="J24" location="'FF8'!A1" display="FF8" xr:uid="{00000000-0004-0000-0200-00000E000000}"/>
    <hyperlink ref="J25" location="'FF9'!A1" display="FF9" xr:uid="{00000000-0004-0000-0200-00000F000000}"/>
    <hyperlink ref="J26" location="'FF10'!A1" display="FF10" xr:uid="{00000000-0004-0000-0200-000010000000}"/>
    <hyperlink ref="J29" location="'Ar - Biogás'!A1" display="Ar - Biogás" xr:uid="{00000000-0004-0000-0200-000011000000}"/>
    <hyperlink ref="J30" location="'Água - C.Gerais'!A1" display="Água - C.Gerais" xr:uid="{00000000-0004-0000-0200-000012000000}"/>
    <hyperlink ref="J32" location="'ED2'!A1" display="ED2" xr:uid="{00000000-0004-0000-0200-000013000000}"/>
    <hyperlink ref="J33" location="'ED3'!A1" display="ED3" xr:uid="{00000000-0004-0000-0200-000014000000}"/>
    <hyperlink ref="J34" location="'ED4'!A1" display="ED4" xr:uid="{00000000-0004-0000-0200-000015000000}"/>
    <hyperlink ref="J35" location="'ED5'!A1" display="ED5" xr:uid="{00000000-0004-0000-0200-000016000000}"/>
    <hyperlink ref="J36" location="'ED6'!A1" display="ED6" xr:uid="{00000000-0004-0000-0200-000017000000}"/>
    <hyperlink ref="J37" location="'ED7'!A1" display="ED7" xr:uid="{00000000-0004-0000-0200-000018000000}"/>
    <hyperlink ref="J38" location="'ED8'!A1" display="ED8" xr:uid="{00000000-0004-0000-0200-000019000000}"/>
    <hyperlink ref="J39" location="'ED9'!A1" display="ED9" xr:uid="{00000000-0004-0000-0200-00001A000000}"/>
    <hyperlink ref="J41" location="Ruído!A1" display="Ruído" xr:uid="{00000000-0004-0000-0200-00001B000000}"/>
    <hyperlink ref="J43" location="'PDA e MTD'!A1" display="PDA e MTD" xr:uid="{00000000-0004-0000-0200-00001C000000}"/>
    <hyperlink ref="J45" location="Autoavaliação!A1" display="Autoavaliação" xr:uid="{00000000-0004-0000-0200-00001D000000}"/>
    <hyperlink ref="J31" location="'Água - Emissões_ED1'!Área_de_Impressão" display="Água - Emissões_ED1" xr:uid="{00000000-0004-0000-0200-00001E000000}"/>
    <hyperlink ref="J17" location="'Ar - Fontes Pontuais_FF1'!A1" display="'Ar - Fontes Pontuais_FF1'!A1" xr:uid="{00000000-0004-0000-0200-00001F000000}"/>
    <hyperlink ref="J44" location="PRTR" display="PRTR" xr:uid="{00000000-0004-0000-0200-000020000000}"/>
    <hyperlink ref="J27" location="'Ar - Equip. convencionais'!A1" display="Ar - Equipamentos convencionais" xr:uid="{00000000-0004-0000-0200-000021000000}"/>
  </hyperlinks>
  <pageMargins left="0.7" right="0.7" top="0.75" bottom="0.75" header="0.3" footer="0.3"/>
  <pageSetup paperSize="9" scale="66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Q57"/>
  <sheetViews>
    <sheetView zoomScale="50" zoomScaleNormal="50" workbookViewId="0">
      <selection activeCell="B2" sqref="B2"/>
    </sheetView>
  </sheetViews>
  <sheetFormatPr defaultColWidth="9" defaultRowHeight="15" x14ac:dyDescent="0.25"/>
  <cols>
    <col min="1" max="1" width="3.375" style="5" customWidth="1"/>
    <col min="2" max="2" width="12.125" style="5" customWidth="1"/>
    <col min="3" max="3" width="13.875" style="5" customWidth="1"/>
    <col min="4" max="4" width="15.625" style="5" customWidth="1"/>
    <col min="5" max="5" width="15.875" style="5" customWidth="1"/>
    <col min="6" max="6" width="18.375" style="5" customWidth="1"/>
    <col min="7" max="7" width="12.75" style="5" customWidth="1"/>
    <col min="8" max="8" width="14.875" style="5" customWidth="1"/>
    <col min="9" max="9" width="12.75" style="5" customWidth="1"/>
    <col min="10" max="10" width="8.5" style="5" customWidth="1"/>
    <col min="11" max="11" width="17.625" style="5" customWidth="1"/>
    <col min="12" max="12" width="8.5" style="5" customWidth="1"/>
    <col min="13" max="13" width="17.625" style="5" customWidth="1"/>
    <col min="14" max="14" width="8.5" style="5" customWidth="1"/>
    <col min="15" max="15" width="17.625" style="5" customWidth="1"/>
    <col min="16" max="16" width="8.5" style="5" customWidth="1"/>
    <col min="17" max="17" width="17.625" style="5" customWidth="1"/>
    <col min="18" max="18" width="8.5" style="5" customWidth="1"/>
    <col min="19" max="19" width="17.625" style="5" customWidth="1"/>
    <col min="20" max="20" width="8.5" style="5" customWidth="1"/>
    <col min="21" max="21" width="17.625" style="5" customWidth="1"/>
    <col min="22" max="22" width="8.5" style="5" customWidth="1"/>
    <col min="23" max="23" width="17.625" style="5" customWidth="1"/>
    <col min="24" max="24" width="8.5" style="5" customWidth="1"/>
    <col min="25" max="25" width="17.625" style="5" customWidth="1"/>
    <col min="26" max="26" width="8.5" style="5" customWidth="1"/>
    <col min="27" max="27" width="17.625" style="5" customWidth="1"/>
    <col min="28" max="28" width="8.5" style="5" customWidth="1"/>
    <col min="29" max="29" width="17.625" style="5" customWidth="1"/>
    <col min="30" max="30" width="8.5" style="5" customWidth="1"/>
    <col min="31" max="31" width="17.625" style="5" customWidth="1"/>
    <col min="32" max="32" width="8.5" style="5" customWidth="1"/>
    <col min="33" max="33" width="17.625" style="5" customWidth="1"/>
    <col min="34" max="34" width="9.25" style="5" hidden="1" customWidth="1"/>
    <col min="35" max="35" width="11.75" style="5" hidden="1" customWidth="1"/>
    <col min="36" max="36" width="16.375" style="5" hidden="1" customWidth="1"/>
    <col min="37" max="37" width="9" style="5" hidden="1" customWidth="1"/>
    <col min="38" max="38" width="0" style="5" hidden="1" customWidth="1"/>
    <col min="39" max="16384" width="9" style="5"/>
  </cols>
  <sheetData>
    <row r="1" spans="1:37" ht="23.25" x14ac:dyDescent="0.25">
      <c r="A1" s="236"/>
      <c r="B1" s="87" t="s">
        <v>149</v>
      </c>
      <c r="C1" s="236"/>
      <c r="D1" s="236"/>
      <c r="E1" s="236"/>
      <c r="F1" s="236"/>
      <c r="G1" s="17" t="s">
        <v>10</v>
      </c>
      <c r="H1" s="18">
        <f>Atividade!L3</f>
        <v>0</v>
      </c>
      <c r="I1" s="88" t="s">
        <v>6</v>
      </c>
      <c r="J1" s="18">
        <f>Atividade!I3</f>
        <v>2021</v>
      </c>
      <c r="K1" s="18"/>
      <c r="L1" s="237"/>
      <c r="M1" s="236"/>
      <c r="N1" s="236"/>
      <c r="O1" s="236"/>
      <c r="P1" s="236"/>
      <c r="Q1" s="236"/>
      <c r="R1" s="236"/>
      <c r="S1" s="236"/>
      <c r="T1" s="236"/>
      <c r="U1" s="236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pans="1:37" ht="16.5" thickBot="1" x14ac:dyDescent="0.3">
      <c r="A2" s="238"/>
      <c r="B2" s="92" t="s">
        <v>11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3" t="s">
        <v>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5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5">
      <c r="A5" s="3"/>
      <c r="B5" s="724" t="s">
        <v>2408</v>
      </c>
      <c r="C5" s="724"/>
      <c r="D5" s="72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5">
      <c r="A6" s="3"/>
      <c r="B6" s="724" t="s">
        <v>2512</v>
      </c>
      <c r="C6" s="724"/>
      <c r="D6" s="724"/>
      <c r="E6" s="239"/>
      <c r="F6" s="239"/>
      <c r="G6" s="239"/>
      <c r="H6" s="239"/>
      <c r="I6" s="239"/>
      <c r="J6" s="239"/>
      <c r="K6" s="239"/>
      <c r="L6" s="239"/>
      <c r="M6" s="239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2" customHeight="1" x14ac:dyDescent="0.25">
      <c r="A7" s="3"/>
      <c r="B7" s="239" t="s">
        <v>2666</v>
      </c>
      <c r="C7" s="239" t="s">
        <v>2450</v>
      </c>
      <c r="D7" s="239" t="s">
        <v>2451</v>
      </c>
      <c r="E7" s="239" t="s">
        <v>2452</v>
      </c>
      <c r="F7" s="239" t="s">
        <v>2453</v>
      </c>
      <c r="G7" s="239" t="s">
        <v>2454</v>
      </c>
      <c r="H7" s="239" t="s">
        <v>2455</v>
      </c>
      <c r="I7" s="239" t="s">
        <v>2456</v>
      </c>
      <c r="J7" s="239" t="s">
        <v>2457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9" spans="1:37" ht="5.2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177"/>
      <c r="O9" s="2"/>
      <c r="P9" s="2"/>
      <c r="Q9" s="2"/>
      <c r="R9" s="2"/>
      <c r="S9" s="2"/>
      <c r="T9" s="2"/>
    </row>
    <row r="10" spans="1:37" ht="27" customHeight="1" x14ac:dyDescent="0.25">
      <c r="A10" s="24"/>
      <c r="B10" s="41" t="s">
        <v>2513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"/>
      <c r="AG10" s="2"/>
      <c r="AH10" s="2"/>
      <c r="AI10" s="2"/>
      <c r="AJ10" s="2"/>
      <c r="AK10" s="2"/>
    </row>
    <row r="11" spans="1:37" ht="5.25" customHeight="1" x14ac:dyDescent="0.25">
      <c r="A11" s="2"/>
      <c r="B11" s="158"/>
      <c r="C11" s="24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2.25" customHeight="1" x14ac:dyDescent="0.25">
      <c r="A12" s="2"/>
      <c r="B12" s="94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5" customHeight="1" x14ac:dyDescent="0.25">
      <c r="A13" s="2"/>
      <c r="B13" s="239" t="s">
        <v>2381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5.75" x14ac:dyDescent="0.25">
      <c r="A14" s="2"/>
      <c r="B14" s="99" t="s">
        <v>2942</v>
      </c>
      <c r="C14" s="2"/>
      <c r="D14" s="2"/>
      <c r="E14" s="2"/>
      <c r="F14" s="2"/>
      <c r="G14" s="243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37" ht="60.75" customHeight="1" x14ac:dyDescent="0.25">
      <c r="B15" s="664" t="s">
        <v>2429</v>
      </c>
      <c r="C15" s="664"/>
      <c r="D15" s="664"/>
      <c r="E15" s="649"/>
      <c r="F15" s="651"/>
      <c r="G15" s="664" t="s">
        <v>2510</v>
      </c>
      <c r="H15" s="664"/>
      <c r="I15" s="135"/>
      <c r="J15" s="810" t="s">
        <v>28</v>
      </c>
      <c r="K15" s="799"/>
      <c r="L15" s="798" t="s">
        <v>29</v>
      </c>
      <c r="M15" s="799"/>
      <c r="N15" s="798" t="s">
        <v>30</v>
      </c>
      <c r="O15" s="799"/>
      <c r="P15" s="798" t="s">
        <v>31</v>
      </c>
      <c r="Q15" s="799"/>
      <c r="R15" s="798" t="s">
        <v>32</v>
      </c>
      <c r="S15" s="799"/>
      <c r="T15" s="798" t="s">
        <v>33</v>
      </c>
      <c r="U15" s="799"/>
      <c r="V15" s="798" t="s">
        <v>34</v>
      </c>
      <c r="W15" s="799"/>
      <c r="X15" s="798" t="s">
        <v>35</v>
      </c>
      <c r="Y15" s="799"/>
      <c r="Z15" s="798" t="s">
        <v>36</v>
      </c>
      <c r="AA15" s="799"/>
      <c r="AB15" s="798" t="s">
        <v>37</v>
      </c>
      <c r="AC15" s="799"/>
      <c r="AD15" s="798" t="s">
        <v>38</v>
      </c>
      <c r="AE15" s="799"/>
      <c r="AF15" s="798" t="s">
        <v>39</v>
      </c>
      <c r="AG15" s="802"/>
      <c r="AH15" s="244" t="s">
        <v>131</v>
      </c>
    </row>
    <row r="16" spans="1:37" ht="39" customHeight="1" x14ac:dyDescent="0.25">
      <c r="B16" s="664" t="s">
        <v>2508</v>
      </c>
      <c r="C16" s="664"/>
      <c r="D16" s="664"/>
      <c r="E16" s="664"/>
      <c r="F16" s="789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790"/>
      <c r="H16" s="301" t="s">
        <v>2507</v>
      </c>
      <c r="I16" s="245" t="s">
        <v>2733</v>
      </c>
      <c r="J16" s="794"/>
      <c r="K16" s="795"/>
      <c r="L16" s="811"/>
      <c r="M16" s="812"/>
      <c r="N16" s="811"/>
      <c r="O16" s="812"/>
      <c r="P16" s="811"/>
      <c r="Q16" s="812"/>
      <c r="R16" s="811"/>
      <c r="S16" s="812"/>
      <c r="T16" s="811"/>
      <c r="U16" s="812"/>
      <c r="V16" s="811"/>
      <c r="W16" s="812"/>
      <c r="X16" s="811"/>
      <c r="Y16" s="812"/>
      <c r="Z16" s="811"/>
      <c r="AA16" s="812"/>
      <c r="AB16" s="811"/>
      <c r="AC16" s="812"/>
      <c r="AD16" s="811"/>
      <c r="AE16" s="812"/>
      <c r="AF16" s="811"/>
      <c r="AG16" s="813"/>
      <c r="AH16" s="246" t="str">
        <f>IFERROR((AVERAGEIF(K16:AG16,"&gt;0")),"")</f>
        <v/>
      </c>
      <c r="AK16" s="30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3">
      <c r="B17" s="664"/>
      <c r="C17" s="664"/>
      <c r="D17" s="664"/>
      <c r="E17" s="664"/>
      <c r="F17" s="791"/>
      <c r="G17" s="792"/>
      <c r="H17" s="301" t="s">
        <v>407</v>
      </c>
      <c r="I17" s="245" t="s">
        <v>408</v>
      </c>
      <c r="J17" s="808"/>
      <c r="K17" s="809"/>
      <c r="L17" s="803"/>
      <c r="M17" s="805"/>
      <c r="N17" s="803"/>
      <c r="O17" s="805"/>
      <c r="P17" s="803"/>
      <c r="Q17" s="805"/>
      <c r="R17" s="803"/>
      <c r="S17" s="805"/>
      <c r="T17" s="803"/>
      <c r="U17" s="805"/>
      <c r="V17" s="803"/>
      <c r="W17" s="805"/>
      <c r="X17" s="803"/>
      <c r="Y17" s="805"/>
      <c r="Z17" s="803"/>
      <c r="AA17" s="805"/>
      <c r="AB17" s="803"/>
      <c r="AC17" s="805"/>
      <c r="AD17" s="803"/>
      <c r="AE17" s="805"/>
      <c r="AF17" s="803"/>
      <c r="AG17" s="804"/>
      <c r="AH17" s="246" t="str">
        <f>IFERROR(AVERAGEIF(K17:AG17,"&gt;0"),"")</f>
        <v/>
      </c>
    </row>
    <row r="18" spans="2:43" ht="17.25" hidden="1" customHeight="1" thickBot="1" x14ac:dyDescent="0.3">
      <c r="B18" s="2"/>
      <c r="C18" s="299" t="s">
        <v>2403</v>
      </c>
      <c r="D18" s="300" t="s">
        <v>408</v>
      </c>
      <c r="E18" s="300"/>
      <c r="F18" s="294"/>
      <c r="G18" s="297" t="s">
        <v>406</v>
      </c>
      <c r="H18" s="247"/>
      <c r="I18" s="247" t="s">
        <v>406</v>
      </c>
      <c r="J18" s="247"/>
      <c r="K18" s="248">
        <f>24*31</f>
        <v>744</v>
      </c>
      <c r="L18" s="248"/>
      <c r="M18" s="248">
        <f>24*28</f>
        <v>672</v>
      </c>
      <c r="N18" s="248"/>
      <c r="O18" s="248">
        <f>24*31</f>
        <v>744</v>
      </c>
      <c r="P18" s="248"/>
      <c r="Q18" s="248">
        <f>24*30</f>
        <v>720</v>
      </c>
      <c r="R18" s="248"/>
      <c r="S18" s="248">
        <f>24*31</f>
        <v>744</v>
      </c>
      <c r="T18" s="248"/>
      <c r="U18" s="248">
        <f>24*30</f>
        <v>720</v>
      </c>
      <c r="V18" s="248"/>
      <c r="W18" s="248">
        <f>27*31</f>
        <v>837</v>
      </c>
      <c r="X18" s="248"/>
      <c r="Y18" s="248">
        <f>24*31</f>
        <v>744</v>
      </c>
      <c r="Z18" s="248"/>
      <c r="AA18" s="248">
        <f>24*30</f>
        <v>720</v>
      </c>
      <c r="AB18" s="248"/>
      <c r="AC18" s="248">
        <f>24*31</f>
        <v>744</v>
      </c>
      <c r="AD18" s="248"/>
      <c r="AE18" s="248">
        <f>24*30</f>
        <v>720</v>
      </c>
      <c r="AF18" s="248"/>
      <c r="AG18" s="248">
        <f>24*31</f>
        <v>744</v>
      </c>
      <c r="AH18" s="249">
        <f>(AVERAGEIF(K18:AG18,"&gt;0"))</f>
        <v>737.75</v>
      </c>
    </row>
    <row r="19" spans="2:43" ht="78" customHeight="1" thickTop="1" x14ac:dyDescent="0.25">
      <c r="B19" s="298" t="s">
        <v>56</v>
      </c>
      <c r="C19" s="298" t="s">
        <v>2439</v>
      </c>
      <c r="D19" s="298" t="s">
        <v>59</v>
      </c>
      <c r="E19" s="298" t="s">
        <v>2776</v>
      </c>
      <c r="F19" s="251" t="s">
        <v>2511</v>
      </c>
      <c r="G19" s="251" t="s">
        <v>2509</v>
      </c>
      <c r="H19" s="250" t="s">
        <v>2488</v>
      </c>
      <c r="I19" s="417" t="s">
        <v>405</v>
      </c>
      <c r="J19" s="416" t="s">
        <v>2427</v>
      </c>
      <c r="K19" s="306" t="s">
        <v>28</v>
      </c>
      <c r="L19" s="416" t="s">
        <v>2427</v>
      </c>
      <c r="M19" s="306" t="s">
        <v>29</v>
      </c>
      <c r="N19" s="416" t="s">
        <v>2427</v>
      </c>
      <c r="O19" s="306" t="s">
        <v>30</v>
      </c>
      <c r="P19" s="416" t="s">
        <v>2427</v>
      </c>
      <c r="Q19" s="306" t="s">
        <v>31</v>
      </c>
      <c r="R19" s="416" t="s">
        <v>2427</v>
      </c>
      <c r="S19" s="306" t="s">
        <v>32</v>
      </c>
      <c r="T19" s="416" t="s">
        <v>2427</v>
      </c>
      <c r="U19" s="306" t="s">
        <v>33</v>
      </c>
      <c r="V19" s="416" t="s">
        <v>2427</v>
      </c>
      <c r="W19" s="306" t="s">
        <v>34</v>
      </c>
      <c r="X19" s="416" t="s">
        <v>2427</v>
      </c>
      <c r="Y19" s="306" t="s">
        <v>35</v>
      </c>
      <c r="Z19" s="416" t="s">
        <v>2427</v>
      </c>
      <c r="AA19" s="306" t="s">
        <v>36</v>
      </c>
      <c r="AB19" s="416" t="s">
        <v>2427</v>
      </c>
      <c r="AC19" s="306" t="s">
        <v>37</v>
      </c>
      <c r="AD19" s="416" t="s">
        <v>2427</v>
      </c>
      <c r="AE19" s="306" t="s">
        <v>38</v>
      </c>
      <c r="AF19" s="416" t="s">
        <v>2427</v>
      </c>
      <c r="AG19" s="306" t="s">
        <v>39</v>
      </c>
      <c r="AH19" s="251" t="s">
        <v>131</v>
      </c>
      <c r="AK19" s="307"/>
      <c r="AL19" s="307"/>
      <c r="AM19" s="307"/>
      <c r="AN19" s="307"/>
      <c r="AO19" s="307"/>
      <c r="AP19" s="307"/>
      <c r="AQ19" s="307"/>
    </row>
    <row r="20" spans="2:43" ht="27.75" customHeight="1" x14ac:dyDescent="0.25">
      <c r="B20" s="255" t="s">
        <v>15</v>
      </c>
      <c r="C20" s="134"/>
      <c r="D20" s="254" t="s">
        <v>15</v>
      </c>
      <c r="E20" s="134"/>
      <c r="F20" s="232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232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66"/>
      <c r="I20" s="305"/>
      <c r="J20" s="133"/>
      <c r="K20" s="66"/>
      <c r="L20" s="133"/>
      <c r="M20" s="66"/>
      <c r="N20" s="133"/>
      <c r="O20" s="66"/>
      <c r="P20" s="133"/>
      <c r="Q20" s="66"/>
      <c r="R20" s="133"/>
      <c r="S20" s="66"/>
      <c r="T20" s="133"/>
      <c r="U20" s="66"/>
      <c r="V20" s="133"/>
      <c r="W20" s="66"/>
      <c r="X20" s="133"/>
      <c r="Y20" s="66"/>
      <c r="Z20" s="133"/>
      <c r="AA20" s="66"/>
      <c r="AB20" s="133"/>
      <c r="AC20" s="66"/>
      <c r="AD20" s="133"/>
      <c r="AE20" s="66"/>
      <c r="AF20" s="133"/>
      <c r="AG20" s="66"/>
      <c r="AH20" s="5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5" t="e">
        <f t="shared" ref="AI20:AI54" si="2">AH20/COUNT(J20:AG20)</f>
        <v>#DIV/0!</v>
      </c>
      <c r="AJ20" s="5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07" t="b">
        <f>IF(AND(K20&gt;0,M20&gt;0,O20&gt;0,Q20&gt;0,S20&gt;0,U20&gt;0,W20&gt;0,Y20&gt;0,AA20&gt;0,AC20&gt;0,AE20&gt;0,AG20&gt;0),TRUE,FALSE)</f>
        <v>0</v>
      </c>
      <c r="AL20" s="30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07"/>
      <c r="AN20" s="307"/>
      <c r="AO20" s="307"/>
      <c r="AP20" s="307"/>
      <c r="AQ20" s="307"/>
    </row>
    <row r="21" spans="2:43" ht="27.75" customHeight="1" x14ac:dyDescent="0.25">
      <c r="B21" s="255" t="s">
        <v>15</v>
      </c>
      <c r="C21" s="134"/>
      <c r="D21" s="254" t="s">
        <v>15</v>
      </c>
      <c r="E21" s="134"/>
      <c r="F21" s="232" t="str">
        <f t="shared" si="0"/>
        <v>-</v>
      </c>
      <c r="G21" s="232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66"/>
      <c r="I21" s="66"/>
      <c r="J21" s="133"/>
      <c r="K21" s="66"/>
      <c r="L21" s="133"/>
      <c r="M21" s="302"/>
      <c r="N21" s="133"/>
      <c r="O21" s="66"/>
      <c r="P21" s="133"/>
      <c r="Q21" s="66"/>
      <c r="R21" s="133"/>
      <c r="S21" s="66"/>
      <c r="T21" s="133"/>
      <c r="U21" s="66"/>
      <c r="V21" s="133"/>
      <c r="W21" s="66"/>
      <c r="X21" s="133"/>
      <c r="Y21" s="66"/>
      <c r="Z21" s="133"/>
      <c r="AA21" s="66"/>
      <c r="AB21" s="133"/>
      <c r="AC21" s="66"/>
      <c r="AD21" s="133"/>
      <c r="AE21" s="66"/>
      <c r="AF21" s="133"/>
      <c r="AG21" s="66"/>
      <c r="AH21" s="5">
        <f t="shared" si="1"/>
        <v>0</v>
      </c>
      <c r="AI21" s="5" t="e">
        <f t="shared" si="2"/>
        <v>#DIV/0!</v>
      </c>
      <c r="AJ21" s="5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07" t="b">
        <f t="shared" ref="AK21:AK54" si="5">IF(AND(K21&gt;0,M21&gt;0,O21&gt;0,Q21&gt;0,S21&gt;0,U21&gt;0,W21&gt;0,Y21&gt;0,AA21&gt;0,AC21&gt;0,AE21&gt;0,AG21&gt;0),TRUE,FALSE)</f>
        <v>0</v>
      </c>
      <c r="AL21" s="30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07"/>
      <c r="AN21" s="307"/>
      <c r="AO21" s="307"/>
      <c r="AP21" s="307"/>
      <c r="AQ21" s="307"/>
    </row>
    <row r="22" spans="2:43" ht="27.75" customHeight="1" x14ac:dyDescent="0.25">
      <c r="B22" s="255" t="s">
        <v>15</v>
      </c>
      <c r="C22" s="134"/>
      <c r="D22" s="254" t="s">
        <v>15</v>
      </c>
      <c r="E22" s="134"/>
      <c r="F22" s="232" t="str">
        <f t="shared" si="0"/>
        <v>-</v>
      </c>
      <c r="G22" s="232" t="str">
        <f t="shared" si="3"/>
        <v>-</v>
      </c>
      <c r="H22" s="66"/>
      <c r="I22" s="66"/>
      <c r="J22" s="133"/>
      <c r="K22" s="66"/>
      <c r="L22" s="133"/>
      <c r="M22" s="66"/>
      <c r="N22" s="133"/>
      <c r="O22" s="66"/>
      <c r="P22" s="133"/>
      <c r="Q22" s="66"/>
      <c r="R22" s="133"/>
      <c r="S22" s="66"/>
      <c r="T22" s="133"/>
      <c r="U22" s="66"/>
      <c r="V22" s="133"/>
      <c r="W22" s="66"/>
      <c r="X22" s="133"/>
      <c r="Y22" s="66"/>
      <c r="Z22" s="133"/>
      <c r="AA22" s="66"/>
      <c r="AB22" s="133"/>
      <c r="AC22" s="66"/>
      <c r="AD22" s="133"/>
      <c r="AE22" s="66"/>
      <c r="AF22" s="133"/>
      <c r="AG22" s="66"/>
      <c r="AH22" s="5">
        <f t="shared" si="1"/>
        <v>0</v>
      </c>
      <c r="AI22" s="5" t="e">
        <f t="shared" si="2"/>
        <v>#DIV/0!</v>
      </c>
      <c r="AJ22" s="5">
        <f t="shared" si="4"/>
        <v>0</v>
      </c>
      <c r="AK22" s="307" t="b">
        <f t="shared" si="5"/>
        <v>0</v>
      </c>
      <c r="AL22" s="307" t="str">
        <f t="shared" si="6"/>
        <v>-</v>
      </c>
      <c r="AM22" s="307"/>
      <c r="AN22" s="307"/>
      <c r="AO22" s="307"/>
      <c r="AP22" s="307"/>
      <c r="AQ22" s="307"/>
    </row>
    <row r="23" spans="2:43" ht="27.75" customHeight="1" x14ac:dyDescent="0.25">
      <c r="B23" s="255" t="s">
        <v>15</v>
      </c>
      <c r="C23" s="134"/>
      <c r="D23" s="254" t="s">
        <v>15</v>
      </c>
      <c r="E23" s="134"/>
      <c r="F23" s="232" t="str">
        <f t="shared" si="0"/>
        <v>-</v>
      </c>
      <c r="G23" s="232" t="str">
        <f t="shared" si="3"/>
        <v>-</v>
      </c>
      <c r="H23" s="66"/>
      <c r="I23" s="66"/>
      <c r="J23" s="133"/>
      <c r="K23" s="66"/>
      <c r="L23" s="133"/>
      <c r="M23" s="66"/>
      <c r="N23" s="133"/>
      <c r="O23" s="66"/>
      <c r="P23" s="133"/>
      <c r="Q23" s="66"/>
      <c r="R23" s="133"/>
      <c r="S23" s="66"/>
      <c r="T23" s="133"/>
      <c r="U23" s="66"/>
      <c r="V23" s="133"/>
      <c r="W23" s="66"/>
      <c r="X23" s="133"/>
      <c r="Y23" s="66"/>
      <c r="Z23" s="133"/>
      <c r="AA23" s="66"/>
      <c r="AB23" s="133"/>
      <c r="AC23" s="66"/>
      <c r="AD23" s="133"/>
      <c r="AE23" s="66"/>
      <c r="AF23" s="133"/>
      <c r="AG23" s="66"/>
      <c r="AH23" s="5">
        <f t="shared" si="1"/>
        <v>0</v>
      </c>
      <c r="AI23" s="5" t="e">
        <f t="shared" si="2"/>
        <v>#DIV/0!</v>
      </c>
      <c r="AJ23" s="5">
        <f t="shared" si="4"/>
        <v>0</v>
      </c>
      <c r="AK23" s="307" t="b">
        <f t="shared" si="5"/>
        <v>0</v>
      </c>
      <c r="AL23" s="307" t="str">
        <f t="shared" si="6"/>
        <v>-</v>
      </c>
      <c r="AM23" s="307"/>
      <c r="AN23" s="307"/>
      <c r="AO23" s="307"/>
      <c r="AP23" s="307"/>
      <c r="AQ23" s="307"/>
    </row>
    <row r="24" spans="2:43" ht="27.75" customHeight="1" x14ac:dyDescent="0.25">
      <c r="B24" s="255" t="s">
        <v>15</v>
      </c>
      <c r="C24" s="134"/>
      <c r="D24" s="254" t="s">
        <v>15</v>
      </c>
      <c r="E24" s="134"/>
      <c r="F24" s="232" t="str">
        <f t="shared" si="0"/>
        <v>-</v>
      </c>
      <c r="G24" s="232" t="str">
        <f t="shared" si="3"/>
        <v>-</v>
      </c>
      <c r="H24" s="66"/>
      <c r="I24" s="66"/>
      <c r="J24" s="133"/>
      <c r="K24" s="66"/>
      <c r="L24" s="133"/>
      <c r="M24" s="66"/>
      <c r="N24" s="133"/>
      <c r="O24" s="66"/>
      <c r="P24" s="133"/>
      <c r="Q24" s="66"/>
      <c r="R24" s="133"/>
      <c r="S24" s="66"/>
      <c r="T24" s="133"/>
      <c r="U24" s="66"/>
      <c r="V24" s="133"/>
      <c r="W24" s="66"/>
      <c r="X24" s="133"/>
      <c r="Y24" s="66"/>
      <c r="Z24" s="133"/>
      <c r="AA24" s="66"/>
      <c r="AB24" s="133"/>
      <c r="AC24" s="66"/>
      <c r="AD24" s="133"/>
      <c r="AE24" s="66"/>
      <c r="AF24" s="133"/>
      <c r="AG24" s="66"/>
      <c r="AH24" s="5">
        <f t="shared" si="1"/>
        <v>0</v>
      </c>
      <c r="AI24" s="5" t="e">
        <f t="shared" si="2"/>
        <v>#DIV/0!</v>
      </c>
      <c r="AJ24" s="5">
        <f t="shared" si="4"/>
        <v>0</v>
      </c>
      <c r="AK24" s="307" t="b">
        <f t="shared" si="5"/>
        <v>0</v>
      </c>
      <c r="AL24" s="307" t="str">
        <f t="shared" si="6"/>
        <v>-</v>
      </c>
      <c r="AM24" s="307"/>
      <c r="AN24" s="307"/>
      <c r="AO24" s="307"/>
      <c r="AP24" s="307"/>
      <c r="AQ24" s="307"/>
    </row>
    <row r="25" spans="2:43" ht="27.75" customHeight="1" x14ac:dyDescent="0.25">
      <c r="B25" s="255" t="s">
        <v>15</v>
      </c>
      <c r="C25" s="134"/>
      <c r="D25" s="254" t="s">
        <v>15</v>
      </c>
      <c r="E25" s="134"/>
      <c r="F25" s="232" t="str">
        <f t="shared" si="0"/>
        <v>-</v>
      </c>
      <c r="G25" s="232" t="str">
        <f t="shared" si="3"/>
        <v>-</v>
      </c>
      <c r="H25" s="66"/>
      <c r="I25" s="66"/>
      <c r="J25" s="133"/>
      <c r="K25" s="66"/>
      <c r="L25" s="133"/>
      <c r="M25" s="66"/>
      <c r="N25" s="133"/>
      <c r="O25" s="66"/>
      <c r="P25" s="133"/>
      <c r="Q25" s="66"/>
      <c r="R25" s="133"/>
      <c r="S25" s="66"/>
      <c r="T25" s="133"/>
      <c r="U25" s="66"/>
      <c r="V25" s="133"/>
      <c r="W25" s="66"/>
      <c r="X25" s="133"/>
      <c r="Y25" s="66"/>
      <c r="Z25" s="133"/>
      <c r="AA25" s="66"/>
      <c r="AB25" s="133"/>
      <c r="AC25" s="66"/>
      <c r="AD25" s="133"/>
      <c r="AE25" s="66"/>
      <c r="AF25" s="133"/>
      <c r="AG25" s="66"/>
      <c r="AH25" s="5">
        <f t="shared" si="1"/>
        <v>0</v>
      </c>
      <c r="AI25" s="5" t="e">
        <f t="shared" si="2"/>
        <v>#DIV/0!</v>
      </c>
      <c r="AJ25" s="5">
        <f t="shared" si="4"/>
        <v>0</v>
      </c>
      <c r="AK25" s="307" t="b">
        <f t="shared" si="5"/>
        <v>0</v>
      </c>
      <c r="AL25" s="307" t="str">
        <f t="shared" si="6"/>
        <v>-</v>
      </c>
      <c r="AM25" s="307"/>
      <c r="AN25" s="307"/>
      <c r="AO25" s="307"/>
      <c r="AP25" s="307"/>
      <c r="AQ25" s="307"/>
    </row>
    <row r="26" spans="2:43" ht="27.75" customHeight="1" x14ac:dyDescent="0.25">
      <c r="B26" s="255" t="s">
        <v>15</v>
      </c>
      <c r="C26" s="134"/>
      <c r="D26" s="254" t="s">
        <v>15</v>
      </c>
      <c r="E26" s="134"/>
      <c r="F26" s="232" t="str">
        <f t="shared" si="0"/>
        <v>-</v>
      </c>
      <c r="G26" s="232" t="str">
        <f t="shared" si="3"/>
        <v>-</v>
      </c>
      <c r="H26" s="66"/>
      <c r="I26" s="66"/>
      <c r="J26" s="133"/>
      <c r="K26" s="66"/>
      <c r="L26" s="133"/>
      <c r="M26" s="66"/>
      <c r="N26" s="133"/>
      <c r="O26" s="66"/>
      <c r="P26" s="133"/>
      <c r="Q26" s="66"/>
      <c r="R26" s="133"/>
      <c r="S26" s="66"/>
      <c r="T26" s="133"/>
      <c r="U26" s="66"/>
      <c r="V26" s="133"/>
      <c r="W26" s="66"/>
      <c r="X26" s="133"/>
      <c r="Y26" s="66"/>
      <c r="Z26" s="133"/>
      <c r="AA26" s="66"/>
      <c r="AB26" s="133"/>
      <c r="AC26" s="66"/>
      <c r="AD26" s="133"/>
      <c r="AE26" s="66"/>
      <c r="AF26" s="133"/>
      <c r="AG26" s="66"/>
      <c r="AH26" s="5">
        <f t="shared" si="1"/>
        <v>0</v>
      </c>
      <c r="AI26" s="5" t="e">
        <f t="shared" si="2"/>
        <v>#DIV/0!</v>
      </c>
      <c r="AJ26" s="5">
        <f t="shared" si="4"/>
        <v>0</v>
      </c>
      <c r="AK26" s="307" t="b">
        <f t="shared" si="5"/>
        <v>0</v>
      </c>
      <c r="AL26" s="307" t="str">
        <f t="shared" si="6"/>
        <v>-</v>
      </c>
      <c r="AM26" s="307"/>
      <c r="AN26" s="307"/>
      <c r="AO26" s="307"/>
      <c r="AP26" s="307"/>
      <c r="AQ26" s="307"/>
    </row>
    <row r="27" spans="2:43" ht="27.75" customHeight="1" x14ac:dyDescent="0.25">
      <c r="B27" s="255" t="s">
        <v>15</v>
      </c>
      <c r="C27" s="134"/>
      <c r="D27" s="254" t="s">
        <v>15</v>
      </c>
      <c r="E27" s="134"/>
      <c r="F27" s="232" t="str">
        <f t="shared" si="0"/>
        <v>-</v>
      </c>
      <c r="G27" s="232" t="str">
        <f t="shared" si="3"/>
        <v>-</v>
      </c>
      <c r="H27" s="66"/>
      <c r="I27" s="66"/>
      <c r="J27" s="133"/>
      <c r="K27" s="66"/>
      <c r="L27" s="133"/>
      <c r="M27" s="66"/>
      <c r="N27" s="133"/>
      <c r="O27" s="66"/>
      <c r="P27" s="133"/>
      <c r="Q27" s="66"/>
      <c r="R27" s="133"/>
      <c r="S27" s="66"/>
      <c r="T27" s="133"/>
      <c r="U27" s="66"/>
      <c r="V27" s="133"/>
      <c r="W27" s="66"/>
      <c r="X27" s="133"/>
      <c r="Y27" s="66"/>
      <c r="Z27" s="133"/>
      <c r="AA27" s="66"/>
      <c r="AB27" s="133"/>
      <c r="AC27" s="66"/>
      <c r="AD27" s="133"/>
      <c r="AE27" s="66"/>
      <c r="AF27" s="133"/>
      <c r="AG27" s="66"/>
      <c r="AH27" s="5">
        <f t="shared" si="1"/>
        <v>0</v>
      </c>
      <c r="AI27" s="5" t="e">
        <f t="shared" si="2"/>
        <v>#DIV/0!</v>
      </c>
      <c r="AJ27" s="5">
        <f t="shared" si="4"/>
        <v>0</v>
      </c>
      <c r="AK27" s="307" t="b">
        <f t="shared" si="5"/>
        <v>0</v>
      </c>
      <c r="AL27" s="307" t="str">
        <f t="shared" si="6"/>
        <v>-</v>
      </c>
      <c r="AM27" s="307"/>
      <c r="AN27" s="307"/>
      <c r="AO27" s="307"/>
      <c r="AP27" s="307"/>
      <c r="AQ27" s="307"/>
    </row>
    <row r="28" spans="2:43" ht="27.75" customHeight="1" x14ac:dyDescent="0.25">
      <c r="B28" s="255" t="s">
        <v>15</v>
      </c>
      <c r="C28" s="134"/>
      <c r="D28" s="254" t="s">
        <v>15</v>
      </c>
      <c r="E28" s="134"/>
      <c r="F28" s="232" t="str">
        <f t="shared" si="0"/>
        <v>-</v>
      </c>
      <c r="G28" s="232" t="str">
        <f t="shared" si="3"/>
        <v>-</v>
      </c>
      <c r="H28" s="66"/>
      <c r="I28" s="66"/>
      <c r="J28" s="133"/>
      <c r="K28" s="66"/>
      <c r="L28" s="133"/>
      <c r="M28" s="66"/>
      <c r="N28" s="133"/>
      <c r="O28" s="66"/>
      <c r="P28" s="133"/>
      <c r="Q28" s="66"/>
      <c r="R28" s="133"/>
      <c r="S28" s="66"/>
      <c r="T28" s="133"/>
      <c r="U28" s="66"/>
      <c r="V28" s="133"/>
      <c r="W28" s="66"/>
      <c r="X28" s="133"/>
      <c r="Y28" s="66"/>
      <c r="Z28" s="133"/>
      <c r="AA28" s="66"/>
      <c r="AB28" s="133"/>
      <c r="AC28" s="66"/>
      <c r="AD28" s="133"/>
      <c r="AE28" s="66"/>
      <c r="AF28" s="133"/>
      <c r="AG28" s="66"/>
      <c r="AH28" s="5">
        <f t="shared" si="1"/>
        <v>0</v>
      </c>
      <c r="AI28" s="5" t="e">
        <f t="shared" si="2"/>
        <v>#DIV/0!</v>
      </c>
      <c r="AJ28" s="5">
        <f t="shared" si="4"/>
        <v>0</v>
      </c>
      <c r="AK28" s="307" t="b">
        <f t="shared" si="5"/>
        <v>0</v>
      </c>
      <c r="AL28" s="307"/>
      <c r="AM28" s="307"/>
      <c r="AN28" s="307"/>
      <c r="AO28" s="307"/>
      <c r="AP28" s="307"/>
      <c r="AQ28" s="307"/>
    </row>
    <row r="29" spans="2:43" ht="27.75" customHeight="1" x14ac:dyDescent="0.25">
      <c r="B29" s="255" t="s">
        <v>15</v>
      </c>
      <c r="C29" s="134"/>
      <c r="D29" s="254" t="s">
        <v>15</v>
      </c>
      <c r="E29" s="134"/>
      <c r="F29" s="232" t="str">
        <f t="shared" si="0"/>
        <v>-</v>
      </c>
      <c r="G29" s="232" t="str">
        <f t="shared" si="3"/>
        <v>-</v>
      </c>
      <c r="H29" s="66"/>
      <c r="I29" s="66"/>
      <c r="J29" s="133"/>
      <c r="K29" s="66"/>
      <c r="L29" s="133"/>
      <c r="M29" s="66"/>
      <c r="N29" s="133"/>
      <c r="O29" s="66"/>
      <c r="P29" s="133"/>
      <c r="Q29" s="66"/>
      <c r="R29" s="133"/>
      <c r="S29" s="66"/>
      <c r="T29" s="133"/>
      <c r="U29" s="66"/>
      <c r="V29" s="133"/>
      <c r="W29" s="66"/>
      <c r="X29" s="133"/>
      <c r="Y29" s="66"/>
      <c r="Z29" s="133"/>
      <c r="AA29" s="66"/>
      <c r="AB29" s="133"/>
      <c r="AC29" s="66"/>
      <c r="AD29" s="133"/>
      <c r="AE29" s="66"/>
      <c r="AF29" s="133"/>
      <c r="AG29" s="66"/>
      <c r="AH29" s="5">
        <f t="shared" si="1"/>
        <v>0</v>
      </c>
      <c r="AI29" s="5" t="e">
        <f t="shared" si="2"/>
        <v>#DIV/0!</v>
      </c>
      <c r="AJ29" s="5">
        <f t="shared" si="4"/>
        <v>0</v>
      </c>
      <c r="AK29" s="307" t="b">
        <f t="shared" si="5"/>
        <v>0</v>
      </c>
      <c r="AL29" s="307"/>
      <c r="AM29" s="307"/>
      <c r="AN29" s="307"/>
      <c r="AO29" s="307"/>
      <c r="AP29" s="307"/>
      <c r="AQ29" s="307"/>
    </row>
    <row r="30" spans="2:43" ht="27.75" customHeight="1" x14ac:dyDescent="0.25">
      <c r="B30" s="255" t="s">
        <v>15</v>
      </c>
      <c r="C30" s="134"/>
      <c r="D30" s="254" t="s">
        <v>15</v>
      </c>
      <c r="E30" s="134"/>
      <c r="F30" s="232" t="str">
        <f t="shared" si="0"/>
        <v>-</v>
      </c>
      <c r="G30" s="232" t="str">
        <f t="shared" si="3"/>
        <v>-</v>
      </c>
      <c r="H30" s="66"/>
      <c r="I30" s="66"/>
      <c r="J30" s="133"/>
      <c r="K30" s="66"/>
      <c r="L30" s="133"/>
      <c r="M30" s="66"/>
      <c r="N30" s="133"/>
      <c r="O30" s="66"/>
      <c r="P30" s="133"/>
      <c r="Q30" s="66"/>
      <c r="R30" s="133"/>
      <c r="S30" s="66"/>
      <c r="T30" s="133"/>
      <c r="U30" s="66"/>
      <c r="V30" s="133"/>
      <c r="W30" s="66"/>
      <c r="X30" s="133"/>
      <c r="Y30" s="66"/>
      <c r="Z30" s="133"/>
      <c r="AA30" s="66"/>
      <c r="AB30" s="133"/>
      <c r="AC30" s="66"/>
      <c r="AD30" s="133"/>
      <c r="AE30" s="66"/>
      <c r="AF30" s="133"/>
      <c r="AG30" s="66"/>
      <c r="AH30" s="5">
        <f t="shared" si="1"/>
        <v>0</v>
      </c>
      <c r="AI30" s="5" t="e">
        <f t="shared" si="2"/>
        <v>#DIV/0!</v>
      </c>
      <c r="AJ30" s="5">
        <f t="shared" si="4"/>
        <v>0</v>
      </c>
      <c r="AK30" s="307" t="b">
        <f t="shared" si="5"/>
        <v>0</v>
      </c>
      <c r="AL30" s="307"/>
      <c r="AM30" s="307"/>
      <c r="AN30" s="307"/>
      <c r="AO30" s="307"/>
      <c r="AP30" s="307"/>
      <c r="AQ30" s="307"/>
    </row>
    <row r="31" spans="2:43" ht="27.75" customHeight="1" x14ac:dyDescent="0.25">
      <c r="B31" s="255" t="s">
        <v>15</v>
      </c>
      <c r="C31" s="134"/>
      <c r="D31" s="254" t="s">
        <v>15</v>
      </c>
      <c r="E31" s="134"/>
      <c r="F31" s="232" t="str">
        <f t="shared" si="0"/>
        <v>-</v>
      </c>
      <c r="G31" s="232" t="str">
        <f t="shared" si="3"/>
        <v>-</v>
      </c>
      <c r="H31" s="66"/>
      <c r="I31" s="66"/>
      <c r="J31" s="133"/>
      <c r="K31" s="66"/>
      <c r="L31" s="133"/>
      <c r="M31" s="66"/>
      <c r="N31" s="133"/>
      <c r="O31" s="66"/>
      <c r="P31" s="133"/>
      <c r="Q31" s="66"/>
      <c r="R31" s="133"/>
      <c r="S31" s="66"/>
      <c r="T31" s="133"/>
      <c r="U31" s="66"/>
      <c r="V31" s="133"/>
      <c r="W31" s="66"/>
      <c r="X31" s="133"/>
      <c r="Y31" s="66"/>
      <c r="Z31" s="133"/>
      <c r="AA31" s="66"/>
      <c r="AB31" s="133"/>
      <c r="AC31" s="66"/>
      <c r="AD31" s="133"/>
      <c r="AE31" s="66"/>
      <c r="AF31" s="133"/>
      <c r="AG31" s="66"/>
      <c r="AH31" s="5">
        <f t="shared" si="1"/>
        <v>0</v>
      </c>
      <c r="AI31" s="5" t="e">
        <f t="shared" si="2"/>
        <v>#DIV/0!</v>
      </c>
      <c r="AJ31" s="5">
        <f t="shared" si="4"/>
        <v>0</v>
      </c>
      <c r="AK31" s="307" t="b">
        <f t="shared" si="5"/>
        <v>0</v>
      </c>
      <c r="AM31" s="307"/>
    </row>
    <row r="32" spans="2:43" ht="27.75" customHeight="1" x14ac:dyDescent="0.25">
      <c r="B32" s="255" t="s">
        <v>15</v>
      </c>
      <c r="C32" s="134"/>
      <c r="D32" s="254" t="s">
        <v>15</v>
      </c>
      <c r="E32" s="134"/>
      <c r="F32" s="232" t="str">
        <f t="shared" si="0"/>
        <v>-</v>
      </c>
      <c r="G32" s="232" t="str">
        <f t="shared" si="3"/>
        <v>-</v>
      </c>
      <c r="H32" s="66"/>
      <c r="I32" s="66"/>
      <c r="J32" s="133"/>
      <c r="K32" s="66"/>
      <c r="L32" s="133"/>
      <c r="M32" s="66"/>
      <c r="N32" s="133"/>
      <c r="O32" s="66"/>
      <c r="P32" s="133"/>
      <c r="Q32" s="66"/>
      <c r="R32" s="133"/>
      <c r="S32" s="66"/>
      <c r="T32" s="133"/>
      <c r="U32" s="66"/>
      <c r="V32" s="133"/>
      <c r="W32" s="66"/>
      <c r="X32" s="133"/>
      <c r="Y32" s="66"/>
      <c r="Z32" s="133"/>
      <c r="AA32" s="66"/>
      <c r="AB32" s="133"/>
      <c r="AC32" s="66"/>
      <c r="AD32" s="133"/>
      <c r="AE32" s="66"/>
      <c r="AF32" s="133"/>
      <c r="AG32" s="66"/>
      <c r="AH32" s="5">
        <f t="shared" si="1"/>
        <v>0</v>
      </c>
      <c r="AI32" s="5" t="e">
        <f t="shared" si="2"/>
        <v>#DIV/0!</v>
      </c>
      <c r="AJ32" s="5">
        <f t="shared" si="4"/>
        <v>0</v>
      </c>
      <c r="AK32" s="307" t="b">
        <f t="shared" si="5"/>
        <v>0</v>
      </c>
      <c r="AM32" s="307"/>
    </row>
    <row r="33" spans="2:39" ht="27.75" customHeight="1" x14ac:dyDescent="0.25">
      <c r="B33" s="255" t="s">
        <v>15</v>
      </c>
      <c r="C33" s="134"/>
      <c r="D33" s="254" t="s">
        <v>15</v>
      </c>
      <c r="E33" s="134"/>
      <c r="F33" s="232" t="str">
        <f t="shared" si="0"/>
        <v>-</v>
      </c>
      <c r="G33" s="232" t="str">
        <f t="shared" si="3"/>
        <v>-</v>
      </c>
      <c r="H33" s="66"/>
      <c r="I33" s="66"/>
      <c r="J33" s="133"/>
      <c r="K33" s="66"/>
      <c r="L33" s="133"/>
      <c r="M33" s="66"/>
      <c r="N33" s="133"/>
      <c r="O33" s="66"/>
      <c r="P33" s="133"/>
      <c r="Q33" s="66"/>
      <c r="R33" s="133"/>
      <c r="S33" s="66"/>
      <c r="T33" s="133"/>
      <c r="U33" s="66"/>
      <c r="V33" s="133"/>
      <c r="W33" s="66"/>
      <c r="X33" s="133"/>
      <c r="Y33" s="66"/>
      <c r="Z33" s="133"/>
      <c r="AA33" s="66"/>
      <c r="AB33" s="133"/>
      <c r="AC33" s="66"/>
      <c r="AD33" s="133"/>
      <c r="AE33" s="66"/>
      <c r="AF33" s="133"/>
      <c r="AG33" s="66"/>
      <c r="AH33" s="5">
        <f t="shared" si="1"/>
        <v>0</v>
      </c>
      <c r="AI33" s="5" t="e">
        <f t="shared" si="2"/>
        <v>#DIV/0!</v>
      </c>
      <c r="AJ33" s="5">
        <f t="shared" si="4"/>
        <v>0</v>
      </c>
      <c r="AK33" s="307" t="b">
        <f t="shared" si="5"/>
        <v>0</v>
      </c>
      <c r="AM33" s="307"/>
    </row>
    <row r="34" spans="2:39" ht="27.75" customHeight="1" x14ac:dyDescent="0.25">
      <c r="B34" s="255" t="s">
        <v>15</v>
      </c>
      <c r="C34" s="134"/>
      <c r="D34" s="254" t="s">
        <v>15</v>
      </c>
      <c r="E34" s="134"/>
      <c r="F34" s="232" t="str">
        <f t="shared" si="0"/>
        <v>-</v>
      </c>
      <c r="G34" s="232" t="str">
        <f t="shared" si="3"/>
        <v>-</v>
      </c>
      <c r="H34" s="66"/>
      <c r="I34" s="66"/>
      <c r="J34" s="133"/>
      <c r="K34" s="66"/>
      <c r="L34" s="133"/>
      <c r="M34" s="66"/>
      <c r="N34" s="133"/>
      <c r="O34" s="66"/>
      <c r="P34" s="133"/>
      <c r="Q34" s="66"/>
      <c r="R34" s="133"/>
      <c r="S34" s="66"/>
      <c r="T34" s="133"/>
      <c r="U34" s="66"/>
      <c r="V34" s="133"/>
      <c r="W34" s="66"/>
      <c r="X34" s="133"/>
      <c r="Y34" s="66"/>
      <c r="Z34" s="133"/>
      <c r="AA34" s="66"/>
      <c r="AB34" s="133"/>
      <c r="AC34" s="66"/>
      <c r="AD34" s="133"/>
      <c r="AE34" s="66"/>
      <c r="AF34" s="133"/>
      <c r="AG34" s="66"/>
      <c r="AH34" s="5">
        <f t="shared" si="1"/>
        <v>0</v>
      </c>
      <c r="AI34" s="5" t="e">
        <f t="shared" si="2"/>
        <v>#DIV/0!</v>
      </c>
      <c r="AJ34" s="5">
        <f t="shared" si="4"/>
        <v>0</v>
      </c>
      <c r="AK34" s="307" t="b">
        <f t="shared" si="5"/>
        <v>0</v>
      </c>
      <c r="AM34" s="307"/>
    </row>
    <row r="35" spans="2:39" ht="27.75" customHeight="1" x14ac:dyDescent="0.25">
      <c r="B35" s="255" t="s">
        <v>15</v>
      </c>
      <c r="C35" s="134"/>
      <c r="D35" s="254" t="s">
        <v>15</v>
      </c>
      <c r="E35" s="134"/>
      <c r="F35" s="232" t="str">
        <f t="shared" si="0"/>
        <v>-</v>
      </c>
      <c r="G35" s="232" t="str">
        <f t="shared" si="3"/>
        <v>-</v>
      </c>
      <c r="H35" s="66"/>
      <c r="I35" s="66"/>
      <c r="J35" s="133"/>
      <c r="K35" s="66"/>
      <c r="L35" s="133"/>
      <c r="M35" s="66"/>
      <c r="N35" s="133"/>
      <c r="O35" s="66"/>
      <c r="P35" s="133"/>
      <c r="Q35" s="66"/>
      <c r="R35" s="133"/>
      <c r="S35" s="66"/>
      <c r="T35" s="133"/>
      <c r="U35" s="66"/>
      <c r="V35" s="133"/>
      <c r="W35" s="66"/>
      <c r="X35" s="133"/>
      <c r="Y35" s="66"/>
      <c r="Z35" s="133"/>
      <c r="AA35" s="66"/>
      <c r="AB35" s="133"/>
      <c r="AC35" s="66"/>
      <c r="AD35" s="133"/>
      <c r="AE35" s="66"/>
      <c r="AF35" s="133"/>
      <c r="AG35" s="66"/>
      <c r="AH35" s="5">
        <f t="shared" si="1"/>
        <v>0</v>
      </c>
      <c r="AI35" s="5" t="e">
        <f t="shared" si="2"/>
        <v>#DIV/0!</v>
      </c>
      <c r="AJ35" s="5">
        <f t="shared" si="4"/>
        <v>0</v>
      </c>
      <c r="AK35" s="307" t="b">
        <f t="shared" si="5"/>
        <v>0</v>
      </c>
      <c r="AM35" s="307"/>
    </row>
    <row r="36" spans="2:39" ht="27.75" customHeight="1" x14ac:dyDescent="0.25">
      <c r="B36" s="255" t="s">
        <v>15</v>
      </c>
      <c r="C36" s="134"/>
      <c r="D36" s="254" t="s">
        <v>15</v>
      </c>
      <c r="E36" s="134"/>
      <c r="F36" s="232" t="str">
        <f t="shared" si="0"/>
        <v>-</v>
      </c>
      <c r="G36" s="232" t="str">
        <f t="shared" si="3"/>
        <v>-</v>
      </c>
      <c r="H36" s="66"/>
      <c r="I36" s="66"/>
      <c r="J36" s="133"/>
      <c r="K36" s="66"/>
      <c r="L36" s="133"/>
      <c r="M36" s="66"/>
      <c r="N36" s="133"/>
      <c r="O36" s="66"/>
      <c r="P36" s="133"/>
      <c r="Q36" s="66"/>
      <c r="R36" s="133"/>
      <c r="S36" s="66"/>
      <c r="T36" s="133"/>
      <c r="U36" s="66"/>
      <c r="V36" s="133"/>
      <c r="W36" s="66"/>
      <c r="X36" s="133"/>
      <c r="Y36" s="66"/>
      <c r="Z36" s="133"/>
      <c r="AA36" s="66"/>
      <c r="AB36" s="133"/>
      <c r="AC36" s="66"/>
      <c r="AD36" s="133"/>
      <c r="AE36" s="66"/>
      <c r="AF36" s="133"/>
      <c r="AG36" s="66"/>
      <c r="AH36" s="5">
        <f t="shared" si="1"/>
        <v>0</v>
      </c>
      <c r="AI36" s="5" t="e">
        <f t="shared" si="2"/>
        <v>#DIV/0!</v>
      </c>
      <c r="AJ36" s="5">
        <f t="shared" si="4"/>
        <v>0</v>
      </c>
      <c r="AK36" s="307" t="b">
        <f t="shared" si="5"/>
        <v>0</v>
      </c>
    </row>
    <row r="37" spans="2:39" ht="27.75" customHeight="1" x14ac:dyDescent="0.25">
      <c r="B37" s="255" t="s">
        <v>15</v>
      </c>
      <c r="C37" s="134"/>
      <c r="D37" s="254" t="s">
        <v>15</v>
      </c>
      <c r="E37" s="134"/>
      <c r="F37" s="232" t="str">
        <f t="shared" si="0"/>
        <v>-</v>
      </c>
      <c r="G37" s="232" t="str">
        <f t="shared" si="3"/>
        <v>-</v>
      </c>
      <c r="H37" s="66"/>
      <c r="I37" s="66"/>
      <c r="J37" s="133"/>
      <c r="K37" s="66"/>
      <c r="L37" s="133"/>
      <c r="M37" s="66"/>
      <c r="N37" s="133"/>
      <c r="O37" s="66"/>
      <c r="P37" s="133"/>
      <c r="Q37" s="66"/>
      <c r="R37" s="133"/>
      <c r="S37" s="66"/>
      <c r="T37" s="133"/>
      <c r="U37" s="66"/>
      <c r="V37" s="133"/>
      <c r="W37" s="66"/>
      <c r="X37" s="133"/>
      <c r="Y37" s="66"/>
      <c r="Z37" s="133"/>
      <c r="AA37" s="66"/>
      <c r="AB37" s="133"/>
      <c r="AC37" s="66"/>
      <c r="AD37" s="133"/>
      <c r="AE37" s="66"/>
      <c r="AF37" s="133"/>
      <c r="AG37" s="66"/>
      <c r="AH37" s="5">
        <f t="shared" si="1"/>
        <v>0</v>
      </c>
      <c r="AI37" s="5" t="e">
        <f t="shared" si="2"/>
        <v>#DIV/0!</v>
      </c>
      <c r="AJ37" s="5">
        <f t="shared" si="4"/>
        <v>0</v>
      </c>
      <c r="AK37" s="307" t="b">
        <f t="shared" si="5"/>
        <v>0</v>
      </c>
    </row>
    <row r="38" spans="2:39" ht="27.75" customHeight="1" x14ac:dyDescent="0.25">
      <c r="B38" s="255" t="s">
        <v>15</v>
      </c>
      <c r="C38" s="134"/>
      <c r="D38" s="254" t="s">
        <v>15</v>
      </c>
      <c r="E38" s="134"/>
      <c r="F38" s="232" t="str">
        <f t="shared" si="0"/>
        <v>-</v>
      </c>
      <c r="G38" s="232" t="str">
        <f t="shared" si="3"/>
        <v>-</v>
      </c>
      <c r="H38" s="66"/>
      <c r="I38" s="66"/>
      <c r="J38" s="133"/>
      <c r="K38" s="66"/>
      <c r="L38" s="133"/>
      <c r="M38" s="66"/>
      <c r="N38" s="133"/>
      <c r="O38" s="66"/>
      <c r="P38" s="133"/>
      <c r="Q38" s="66"/>
      <c r="R38" s="133"/>
      <c r="S38" s="66"/>
      <c r="T38" s="133"/>
      <c r="U38" s="66"/>
      <c r="V38" s="133"/>
      <c r="W38" s="66"/>
      <c r="X38" s="133"/>
      <c r="Y38" s="66"/>
      <c r="Z38" s="133"/>
      <c r="AA38" s="66"/>
      <c r="AB38" s="133"/>
      <c r="AC38" s="66"/>
      <c r="AD38" s="133"/>
      <c r="AE38" s="66"/>
      <c r="AF38" s="133"/>
      <c r="AG38" s="66"/>
      <c r="AH38" s="5">
        <f t="shared" si="1"/>
        <v>0</v>
      </c>
      <c r="AI38" s="5" t="e">
        <f t="shared" si="2"/>
        <v>#DIV/0!</v>
      </c>
      <c r="AJ38" s="5">
        <f t="shared" si="4"/>
        <v>0</v>
      </c>
      <c r="AK38" s="307" t="b">
        <f t="shared" si="5"/>
        <v>0</v>
      </c>
    </row>
    <row r="39" spans="2:39" ht="27.75" customHeight="1" x14ac:dyDescent="0.25">
      <c r="B39" s="255" t="s">
        <v>15</v>
      </c>
      <c r="C39" s="134"/>
      <c r="D39" s="254" t="s">
        <v>15</v>
      </c>
      <c r="E39" s="134"/>
      <c r="F39" s="232" t="str">
        <f t="shared" si="0"/>
        <v>-</v>
      </c>
      <c r="G39" s="232" t="str">
        <f t="shared" si="3"/>
        <v>-</v>
      </c>
      <c r="H39" s="66"/>
      <c r="I39" s="66"/>
      <c r="J39" s="133"/>
      <c r="K39" s="66"/>
      <c r="L39" s="133"/>
      <c r="M39" s="66"/>
      <c r="N39" s="133"/>
      <c r="O39" s="66"/>
      <c r="P39" s="133"/>
      <c r="Q39" s="66"/>
      <c r="R39" s="133"/>
      <c r="S39" s="66"/>
      <c r="T39" s="133"/>
      <c r="U39" s="66"/>
      <c r="V39" s="133"/>
      <c r="W39" s="66"/>
      <c r="X39" s="133"/>
      <c r="Y39" s="66"/>
      <c r="Z39" s="133"/>
      <c r="AA39" s="66"/>
      <c r="AB39" s="133"/>
      <c r="AC39" s="66"/>
      <c r="AD39" s="133"/>
      <c r="AE39" s="66"/>
      <c r="AF39" s="133"/>
      <c r="AG39" s="66"/>
      <c r="AH39" s="5">
        <f t="shared" si="1"/>
        <v>0</v>
      </c>
      <c r="AI39" s="5" t="e">
        <f t="shared" si="2"/>
        <v>#DIV/0!</v>
      </c>
      <c r="AJ39" s="5">
        <f t="shared" si="4"/>
        <v>0</v>
      </c>
      <c r="AK39" s="307" t="b">
        <f t="shared" si="5"/>
        <v>0</v>
      </c>
    </row>
    <row r="40" spans="2:39" ht="27.75" customHeight="1" x14ac:dyDescent="0.25">
      <c r="B40" s="255" t="s">
        <v>15</v>
      </c>
      <c r="C40" s="134"/>
      <c r="D40" s="254" t="s">
        <v>15</v>
      </c>
      <c r="E40" s="134"/>
      <c r="F40" s="232" t="str">
        <f t="shared" si="0"/>
        <v>-</v>
      </c>
      <c r="G40" s="232" t="str">
        <f t="shared" si="3"/>
        <v>-</v>
      </c>
      <c r="H40" s="66"/>
      <c r="I40" s="66"/>
      <c r="J40" s="133"/>
      <c r="K40" s="66"/>
      <c r="L40" s="133"/>
      <c r="M40" s="66"/>
      <c r="N40" s="133"/>
      <c r="O40" s="66"/>
      <c r="P40" s="133"/>
      <c r="Q40" s="66"/>
      <c r="R40" s="133"/>
      <c r="S40" s="66"/>
      <c r="T40" s="133"/>
      <c r="U40" s="66"/>
      <c r="V40" s="133"/>
      <c r="W40" s="66"/>
      <c r="X40" s="133"/>
      <c r="Y40" s="66"/>
      <c r="Z40" s="133"/>
      <c r="AA40" s="66"/>
      <c r="AB40" s="133"/>
      <c r="AC40" s="66"/>
      <c r="AD40" s="133"/>
      <c r="AE40" s="66"/>
      <c r="AF40" s="133"/>
      <c r="AG40" s="66"/>
      <c r="AH40" s="5">
        <f t="shared" si="1"/>
        <v>0</v>
      </c>
      <c r="AI40" s="5" t="e">
        <f t="shared" si="2"/>
        <v>#DIV/0!</v>
      </c>
      <c r="AJ40" s="5">
        <f t="shared" si="4"/>
        <v>0</v>
      </c>
      <c r="AK40" s="307" t="b">
        <f t="shared" si="5"/>
        <v>0</v>
      </c>
    </row>
    <row r="41" spans="2:39" ht="27.75" customHeight="1" x14ac:dyDescent="0.25">
      <c r="B41" s="255" t="s">
        <v>15</v>
      </c>
      <c r="C41" s="134"/>
      <c r="D41" s="254" t="s">
        <v>15</v>
      </c>
      <c r="E41" s="134"/>
      <c r="F41" s="232" t="str">
        <f t="shared" si="0"/>
        <v>-</v>
      </c>
      <c r="G41" s="232" t="str">
        <f t="shared" si="3"/>
        <v>-</v>
      </c>
      <c r="H41" s="66"/>
      <c r="I41" s="66"/>
      <c r="J41" s="133"/>
      <c r="K41" s="66"/>
      <c r="L41" s="133"/>
      <c r="M41" s="66"/>
      <c r="N41" s="133"/>
      <c r="O41" s="66"/>
      <c r="P41" s="133"/>
      <c r="Q41" s="66"/>
      <c r="R41" s="133"/>
      <c r="S41" s="66"/>
      <c r="T41" s="133"/>
      <c r="U41" s="66"/>
      <c r="V41" s="133"/>
      <c r="W41" s="66"/>
      <c r="X41" s="133"/>
      <c r="Y41" s="66"/>
      <c r="Z41" s="133"/>
      <c r="AA41" s="66"/>
      <c r="AB41" s="133"/>
      <c r="AC41" s="66"/>
      <c r="AD41" s="133"/>
      <c r="AE41" s="66"/>
      <c r="AF41" s="133"/>
      <c r="AG41" s="66"/>
      <c r="AH41" s="5">
        <f t="shared" si="1"/>
        <v>0</v>
      </c>
      <c r="AI41" s="5" t="e">
        <f t="shared" si="2"/>
        <v>#DIV/0!</v>
      </c>
      <c r="AJ41" s="5">
        <f t="shared" si="4"/>
        <v>0</v>
      </c>
      <c r="AK41" s="307" t="b">
        <f t="shared" si="5"/>
        <v>0</v>
      </c>
    </row>
    <row r="42" spans="2:39" ht="27.75" customHeight="1" x14ac:dyDescent="0.25">
      <c r="B42" s="255" t="s">
        <v>15</v>
      </c>
      <c r="C42" s="134"/>
      <c r="D42" s="254" t="s">
        <v>15</v>
      </c>
      <c r="E42" s="134"/>
      <c r="F42" s="232" t="str">
        <f t="shared" si="0"/>
        <v>-</v>
      </c>
      <c r="G42" s="232" t="str">
        <f t="shared" si="3"/>
        <v>-</v>
      </c>
      <c r="H42" s="66"/>
      <c r="I42" s="66"/>
      <c r="J42" s="133"/>
      <c r="K42" s="66"/>
      <c r="L42" s="133"/>
      <c r="M42" s="66"/>
      <c r="N42" s="133"/>
      <c r="O42" s="66"/>
      <c r="P42" s="133"/>
      <c r="Q42" s="66"/>
      <c r="R42" s="133"/>
      <c r="S42" s="66"/>
      <c r="T42" s="133"/>
      <c r="U42" s="66"/>
      <c r="V42" s="133"/>
      <c r="W42" s="66"/>
      <c r="X42" s="133"/>
      <c r="Y42" s="66"/>
      <c r="Z42" s="133"/>
      <c r="AA42" s="66"/>
      <c r="AB42" s="133"/>
      <c r="AC42" s="66"/>
      <c r="AD42" s="133"/>
      <c r="AE42" s="66"/>
      <c r="AF42" s="133"/>
      <c r="AG42" s="66"/>
      <c r="AH42" s="5">
        <f t="shared" si="1"/>
        <v>0</v>
      </c>
      <c r="AI42" s="5" t="e">
        <f t="shared" si="2"/>
        <v>#DIV/0!</v>
      </c>
      <c r="AJ42" s="5">
        <f t="shared" si="4"/>
        <v>0</v>
      </c>
      <c r="AK42" s="307" t="b">
        <f t="shared" si="5"/>
        <v>0</v>
      </c>
    </row>
    <row r="43" spans="2:39" ht="27.75" customHeight="1" x14ac:dyDescent="0.25">
      <c r="B43" s="255" t="s">
        <v>15</v>
      </c>
      <c r="C43" s="134"/>
      <c r="D43" s="254" t="s">
        <v>15</v>
      </c>
      <c r="E43" s="134"/>
      <c r="F43" s="232" t="str">
        <f t="shared" si="0"/>
        <v>-</v>
      </c>
      <c r="G43" s="232" t="str">
        <f t="shared" si="3"/>
        <v>-</v>
      </c>
      <c r="H43" s="66"/>
      <c r="I43" s="66"/>
      <c r="J43" s="133"/>
      <c r="K43" s="66"/>
      <c r="L43" s="133"/>
      <c r="M43" s="66"/>
      <c r="N43" s="133"/>
      <c r="O43" s="66"/>
      <c r="P43" s="133"/>
      <c r="Q43" s="66"/>
      <c r="R43" s="133"/>
      <c r="S43" s="66"/>
      <c r="T43" s="133"/>
      <c r="U43" s="66"/>
      <c r="V43" s="133"/>
      <c r="W43" s="66"/>
      <c r="X43" s="133"/>
      <c r="Y43" s="66"/>
      <c r="Z43" s="133"/>
      <c r="AA43" s="66"/>
      <c r="AB43" s="133"/>
      <c r="AC43" s="66"/>
      <c r="AD43" s="133"/>
      <c r="AE43" s="66"/>
      <c r="AF43" s="133"/>
      <c r="AG43" s="66"/>
      <c r="AH43" s="5">
        <f t="shared" si="1"/>
        <v>0</v>
      </c>
      <c r="AI43" s="5" t="e">
        <f t="shared" si="2"/>
        <v>#DIV/0!</v>
      </c>
      <c r="AJ43" s="5">
        <f t="shared" si="4"/>
        <v>0</v>
      </c>
      <c r="AK43" s="307" t="b">
        <f t="shared" si="5"/>
        <v>0</v>
      </c>
    </row>
    <row r="44" spans="2:39" ht="27.75" customHeight="1" x14ac:dyDescent="0.25">
      <c r="B44" s="255" t="s">
        <v>15</v>
      </c>
      <c r="C44" s="134"/>
      <c r="D44" s="254" t="s">
        <v>15</v>
      </c>
      <c r="E44" s="134"/>
      <c r="F44" s="232" t="str">
        <f t="shared" si="0"/>
        <v>-</v>
      </c>
      <c r="G44" s="232" t="str">
        <f t="shared" si="3"/>
        <v>-</v>
      </c>
      <c r="H44" s="66"/>
      <c r="I44" s="66"/>
      <c r="J44" s="133"/>
      <c r="K44" s="66"/>
      <c r="L44" s="133"/>
      <c r="M44" s="66"/>
      <c r="N44" s="133"/>
      <c r="O44" s="66"/>
      <c r="P44" s="133"/>
      <c r="Q44" s="66"/>
      <c r="R44" s="133"/>
      <c r="S44" s="66"/>
      <c r="T44" s="133"/>
      <c r="U44" s="66"/>
      <c r="V44" s="133"/>
      <c r="W44" s="66"/>
      <c r="X44" s="133"/>
      <c r="Y44" s="66"/>
      <c r="Z44" s="133"/>
      <c r="AA44" s="66"/>
      <c r="AB44" s="133"/>
      <c r="AC44" s="66"/>
      <c r="AD44" s="133"/>
      <c r="AE44" s="66"/>
      <c r="AF44" s="133"/>
      <c r="AG44" s="66"/>
      <c r="AH44" s="5">
        <f t="shared" si="1"/>
        <v>0</v>
      </c>
      <c r="AI44" s="5" t="e">
        <f t="shared" si="2"/>
        <v>#DIV/0!</v>
      </c>
      <c r="AJ44" s="5">
        <f t="shared" si="4"/>
        <v>0</v>
      </c>
      <c r="AK44" s="307" t="b">
        <f t="shared" si="5"/>
        <v>0</v>
      </c>
    </row>
    <row r="45" spans="2:39" ht="27.75" customHeight="1" x14ac:dyDescent="0.25">
      <c r="B45" s="255" t="s">
        <v>15</v>
      </c>
      <c r="C45" s="134"/>
      <c r="D45" s="254" t="s">
        <v>15</v>
      </c>
      <c r="E45" s="134"/>
      <c r="F45" s="232" t="str">
        <f t="shared" si="0"/>
        <v>-</v>
      </c>
      <c r="G45" s="232" t="str">
        <f t="shared" si="3"/>
        <v>-</v>
      </c>
      <c r="H45" s="66"/>
      <c r="I45" s="66"/>
      <c r="J45" s="133"/>
      <c r="K45" s="66"/>
      <c r="L45" s="133"/>
      <c r="M45" s="66"/>
      <c r="N45" s="133"/>
      <c r="O45" s="66"/>
      <c r="P45" s="133"/>
      <c r="Q45" s="66"/>
      <c r="R45" s="133"/>
      <c r="S45" s="66"/>
      <c r="T45" s="133"/>
      <c r="U45" s="66"/>
      <c r="V45" s="133"/>
      <c r="W45" s="66"/>
      <c r="X45" s="133"/>
      <c r="Y45" s="66"/>
      <c r="Z45" s="133"/>
      <c r="AA45" s="66"/>
      <c r="AB45" s="133"/>
      <c r="AC45" s="66"/>
      <c r="AD45" s="133"/>
      <c r="AE45" s="66"/>
      <c r="AF45" s="133"/>
      <c r="AG45" s="66"/>
      <c r="AH45" s="5">
        <f t="shared" si="1"/>
        <v>0</v>
      </c>
      <c r="AI45" s="5" t="e">
        <f t="shared" si="2"/>
        <v>#DIV/0!</v>
      </c>
      <c r="AJ45" s="5">
        <f t="shared" si="4"/>
        <v>0</v>
      </c>
      <c r="AK45" s="307" t="b">
        <f t="shared" si="5"/>
        <v>0</v>
      </c>
    </row>
    <row r="46" spans="2:39" ht="27.75" customHeight="1" x14ac:dyDescent="0.25">
      <c r="B46" s="255" t="s">
        <v>15</v>
      </c>
      <c r="C46" s="134"/>
      <c r="D46" s="254" t="s">
        <v>15</v>
      </c>
      <c r="E46" s="134"/>
      <c r="F46" s="232" t="str">
        <f t="shared" si="0"/>
        <v>-</v>
      </c>
      <c r="G46" s="232" t="str">
        <f t="shared" si="3"/>
        <v>-</v>
      </c>
      <c r="H46" s="66"/>
      <c r="I46" s="66"/>
      <c r="J46" s="133"/>
      <c r="K46" s="66"/>
      <c r="L46" s="133"/>
      <c r="M46" s="66"/>
      <c r="N46" s="133"/>
      <c r="O46" s="66"/>
      <c r="P46" s="133"/>
      <c r="Q46" s="66"/>
      <c r="R46" s="133"/>
      <c r="S46" s="66"/>
      <c r="T46" s="133"/>
      <c r="U46" s="66"/>
      <c r="V46" s="133"/>
      <c r="W46" s="66"/>
      <c r="X46" s="133"/>
      <c r="Y46" s="66"/>
      <c r="Z46" s="133"/>
      <c r="AA46" s="66"/>
      <c r="AB46" s="133"/>
      <c r="AC46" s="66"/>
      <c r="AD46" s="133"/>
      <c r="AE46" s="66"/>
      <c r="AF46" s="133"/>
      <c r="AG46" s="66"/>
      <c r="AH46" s="5">
        <f t="shared" si="1"/>
        <v>0</v>
      </c>
      <c r="AI46" s="5" t="e">
        <f t="shared" si="2"/>
        <v>#DIV/0!</v>
      </c>
      <c r="AJ46" s="5">
        <f t="shared" si="4"/>
        <v>0</v>
      </c>
      <c r="AK46" s="307" t="b">
        <f t="shared" si="5"/>
        <v>0</v>
      </c>
    </row>
    <row r="47" spans="2:39" ht="27.75" customHeight="1" x14ac:dyDescent="0.25">
      <c r="B47" s="255" t="s">
        <v>15</v>
      </c>
      <c r="C47" s="134"/>
      <c r="D47" s="254" t="s">
        <v>15</v>
      </c>
      <c r="E47" s="134"/>
      <c r="F47" s="232" t="str">
        <f t="shared" si="0"/>
        <v>-</v>
      </c>
      <c r="G47" s="232" t="str">
        <f t="shared" si="3"/>
        <v>-</v>
      </c>
      <c r="H47" s="66"/>
      <c r="I47" s="66"/>
      <c r="J47" s="133"/>
      <c r="K47" s="66"/>
      <c r="L47" s="133"/>
      <c r="M47" s="66"/>
      <c r="N47" s="133"/>
      <c r="O47" s="66"/>
      <c r="P47" s="133"/>
      <c r="Q47" s="66"/>
      <c r="R47" s="133"/>
      <c r="S47" s="66"/>
      <c r="T47" s="133"/>
      <c r="U47" s="66"/>
      <c r="V47" s="133"/>
      <c r="W47" s="66"/>
      <c r="X47" s="133"/>
      <c r="Y47" s="66"/>
      <c r="Z47" s="133"/>
      <c r="AA47" s="66"/>
      <c r="AB47" s="133"/>
      <c r="AC47" s="66"/>
      <c r="AD47" s="133"/>
      <c r="AE47" s="66"/>
      <c r="AF47" s="133"/>
      <c r="AG47" s="66"/>
      <c r="AH47" s="5">
        <f t="shared" si="1"/>
        <v>0</v>
      </c>
      <c r="AI47" s="5" t="e">
        <f t="shared" si="2"/>
        <v>#DIV/0!</v>
      </c>
      <c r="AJ47" s="5">
        <f t="shared" si="4"/>
        <v>0</v>
      </c>
      <c r="AK47" s="307" t="b">
        <f t="shared" si="5"/>
        <v>0</v>
      </c>
    </row>
    <row r="48" spans="2:39" ht="27.75" customHeight="1" x14ac:dyDescent="0.25">
      <c r="B48" s="255" t="s">
        <v>15</v>
      </c>
      <c r="C48" s="134"/>
      <c r="D48" s="254" t="s">
        <v>15</v>
      </c>
      <c r="E48" s="134"/>
      <c r="F48" s="232" t="str">
        <f t="shared" si="0"/>
        <v>-</v>
      </c>
      <c r="G48" s="232" t="str">
        <f t="shared" si="3"/>
        <v>-</v>
      </c>
      <c r="H48" s="66"/>
      <c r="I48" s="66"/>
      <c r="J48" s="133"/>
      <c r="K48" s="66"/>
      <c r="L48" s="133"/>
      <c r="M48" s="66"/>
      <c r="N48" s="133"/>
      <c r="O48" s="66"/>
      <c r="P48" s="133"/>
      <c r="Q48" s="66"/>
      <c r="R48" s="133"/>
      <c r="S48" s="66"/>
      <c r="T48" s="133"/>
      <c r="U48" s="66"/>
      <c r="V48" s="133"/>
      <c r="W48" s="66"/>
      <c r="X48" s="133"/>
      <c r="Y48" s="66"/>
      <c r="Z48" s="133"/>
      <c r="AA48" s="66"/>
      <c r="AB48" s="133"/>
      <c r="AC48" s="66"/>
      <c r="AD48" s="133"/>
      <c r="AE48" s="66"/>
      <c r="AF48" s="133"/>
      <c r="AG48" s="66"/>
      <c r="AH48" s="5">
        <f t="shared" si="1"/>
        <v>0</v>
      </c>
      <c r="AI48" s="5" t="e">
        <f t="shared" si="2"/>
        <v>#DIV/0!</v>
      </c>
      <c r="AJ48" s="5">
        <f t="shared" si="4"/>
        <v>0</v>
      </c>
      <c r="AK48" s="307" t="b">
        <f t="shared" si="5"/>
        <v>0</v>
      </c>
    </row>
    <row r="49" spans="1:37" ht="27.75" customHeight="1" x14ac:dyDescent="0.25">
      <c r="B49" s="255" t="s">
        <v>15</v>
      </c>
      <c r="C49" s="134"/>
      <c r="D49" s="254" t="s">
        <v>15</v>
      </c>
      <c r="E49" s="134"/>
      <c r="F49" s="232" t="str">
        <f t="shared" si="0"/>
        <v>-</v>
      </c>
      <c r="G49" s="232" t="str">
        <f t="shared" si="3"/>
        <v>-</v>
      </c>
      <c r="H49" s="66"/>
      <c r="I49" s="66"/>
      <c r="J49" s="133"/>
      <c r="K49" s="66"/>
      <c r="L49" s="133"/>
      <c r="M49" s="66"/>
      <c r="N49" s="133"/>
      <c r="O49" s="66"/>
      <c r="P49" s="133"/>
      <c r="Q49" s="66"/>
      <c r="R49" s="133"/>
      <c r="S49" s="66"/>
      <c r="T49" s="133"/>
      <c r="U49" s="66"/>
      <c r="V49" s="133"/>
      <c r="W49" s="66"/>
      <c r="X49" s="133"/>
      <c r="Y49" s="66"/>
      <c r="Z49" s="133"/>
      <c r="AA49" s="66"/>
      <c r="AB49" s="133"/>
      <c r="AC49" s="66"/>
      <c r="AD49" s="133"/>
      <c r="AE49" s="66"/>
      <c r="AF49" s="133"/>
      <c r="AG49" s="66"/>
      <c r="AH49" s="5">
        <f t="shared" si="1"/>
        <v>0</v>
      </c>
      <c r="AI49" s="5" t="e">
        <f t="shared" si="2"/>
        <v>#DIV/0!</v>
      </c>
      <c r="AJ49" s="5">
        <f t="shared" si="4"/>
        <v>0</v>
      </c>
      <c r="AK49" s="307" t="b">
        <f t="shared" si="5"/>
        <v>0</v>
      </c>
    </row>
    <row r="50" spans="1:37" ht="27.75" customHeight="1" x14ac:dyDescent="0.25">
      <c r="B50" s="255" t="s">
        <v>15</v>
      </c>
      <c r="C50" s="134"/>
      <c r="D50" s="254" t="s">
        <v>15</v>
      </c>
      <c r="E50" s="134"/>
      <c r="F50" s="232" t="str">
        <f t="shared" si="0"/>
        <v>-</v>
      </c>
      <c r="G50" s="232" t="str">
        <f t="shared" si="3"/>
        <v>-</v>
      </c>
      <c r="H50" s="66"/>
      <c r="I50" s="66"/>
      <c r="J50" s="133"/>
      <c r="K50" s="66"/>
      <c r="L50" s="133"/>
      <c r="M50" s="66"/>
      <c r="N50" s="133"/>
      <c r="O50" s="66"/>
      <c r="P50" s="133"/>
      <c r="Q50" s="66"/>
      <c r="R50" s="133"/>
      <c r="S50" s="66"/>
      <c r="T50" s="133"/>
      <c r="U50" s="66"/>
      <c r="V50" s="133"/>
      <c r="W50" s="66"/>
      <c r="X50" s="133"/>
      <c r="Y50" s="66"/>
      <c r="Z50" s="133"/>
      <c r="AA50" s="66"/>
      <c r="AB50" s="133"/>
      <c r="AC50" s="66"/>
      <c r="AD50" s="133"/>
      <c r="AE50" s="66"/>
      <c r="AF50" s="133"/>
      <c r="AG50" s="66"/>
      <c r="AH50" s="5">
        <f t="shared" si="1"/>
        <v>0</v>
      </c>
      <c r="AI50" s="5" t="e">
        <f t="shared" si="2"/>
        <v>#DIV/0!</v>
      </c>
      <c r="AJ50" s="5">
        <f t="shared" si="4"/>
        <v>0</v>
      </c>
      <c r="AK50" s="307" t="b">
        <f t="shared" si="5"/>
        <v>0</v>
      </c>
    </row>
    <row r="51" spans="1:37" ht="27.75" customHeight="1" x14ac:dyDescent="0.25">
      <c r="B51" s="255" t="s">
        <v>15</v>
      </c>
      <c r="C51" s="134"/>
      <c r="D51" s="254" t="s">
        <v>15</v>
      </c>
      <c r="E51" s="134"/>
      <c r="F51" s="232" t="str">
        <f t="shared" si="0"/>
        <v>-</v>
      </c>
      <c r="G51" s="232" t="str">
        <f t="shared" si="3"/>
        <v>-</v>
      </c>
      <c r="H51" s="66"/>
      <c r="I51" s="66"/>
      <c r="J51" s="133"/>
      <c r="K51" s="66"/>
      <c r="L51" s="133"/>
      <c r="M51" s="66"/>
      <c r="N51" s="133"/>
      <c r="O51" s="66"/>
      <c r="P51" s="133"/>
      <c r="Q51" s="66"/>
      <c r="R51" s="133"/>
      <c r="S51" s="66"/>
      <c r="T51" s="133"/>
      <c r="U51" s="66"/>
      <c r="V51" s="133"/>
      <c r="W51" s="66"/>
      <c r="X51" s="133"/>
      <c r="Y51" s="66"/>
      <c r="Z51" s="133"/>
      <c r="AA51" s="66"/>
      <c r="AB51" s="133"/>
      <c r="AC51" s="66"/>
      <c r="AD51" s="133"/>
      <c r="AE51" s="66"/>
      <c r="AF51" s="133"/>
      <c r="AG51" s="66"/>
      <c r="AH51" s="5">
        <f t="shared" si="1"/>
        <v>0</v>
      </c>
      <c r="AI51" s="5" t="e">
        <f t="shared" si="2"/>
        <v>#DIV/0!</v>
      </c>
      <c r="AJ51" s="5">
        <f t="shared" si="4"/>
        <v>0</v>
      </c>
      <c r="AK51" s="307" t="b">
        <f t="shared" si="5"/>
        <v>0</v>
      </c>
    </row>
    <row r="52" spans="1:37" ht="27.75" customHeight="1" x14ac:dyDescent="0.25">
      <c r="B52" s="255" t="s">
        <v>15</v>
      </c>
      <c r="C52" s="134"/>
      <c r="D52" s="254" t="s">
        <v>15</v>
      </c>
      <c r="E52" s="134"/>
      <c r="F52" s="232" t="str">
        <f t="shared" si="0"/>
        <v>-</v>
      </c>
      <c r="G52" s="232" t="str">
        <f t="shared" si="3"/>
        <v>-</v>
      </c>
      <c r="H52" s="66"/>
      <c r="I52" s="66"/>
      <c r="J52" s="133"/>
      <c r="K52" s="66"/>
      <c r="L52" s="133"/>
      <c r="M52" s="66"/>
      <c r="N52" s="133"/>
      <c r="O52" s="66"/>
      <c r="P52" s="133"/>
      <c r="Q52" s="66"/>
      <c r="R52" s="133"/>
      <c r="S52" s="66"/>
      <c r="T52" s="133"/>
      <c r="U52" s="66"/>
      <c r="V52" s="133"/>
      <c r="W52" s="66"/>
      <c r="X52" s="133"/>
      <c r="Y52" s="66"/>
      <c r="Z52" s="133"/>
      <c r="AA52" s="66"/>
      <c r="AB52" s="133"/>
      <c r="AC52" s="66"/>
      <c r="AD52" s="133"/>
      <c r="AE52" s="66"/>
      <c r="AF52" s="133"/>
      <c r="AG52" s="66"/>
      <c r="AH52" s="5">
        <f t="shared" si="1"/>
        <v>0</v>
      </c>
      <c r="AI52" s="5" t="e">
        <f t="shared" si="2"/>
        <v>#DIV/0!</v>
      </c>
      <c r="AJ52" s="5">
        <f t="shared" si="4"/>
        <v>0</v>
      </c>
      <c r="AK52" s="307" t="b">
        <f t="shared" si="5"/>
        <v>0</v>
      </c>
    </row>
    <row r="53" spans="1:37" ht="27.75" customHeight="1" x14ac:dyDescent="0.25">
      <c r="B53" s="255" t="s">
        <v>15</v>
      </c>
      <c r="C53" s="134"/>
      <c r="D53" s="254" t="s">
        <v>15</v>
      </c>
      <c r="E53" s="134"/>
      <c r="F53" s="232" t="str">
        <f t="shared" si="0"/>
        <v>-</v>
      </c>
      <c r="G53" s="232" t="str">
        <f t="shared" si="3"/>
        <v>-</v>
      </c>
      <c r="H53" s="66"/>
      <c r="I53" s="66"/>
      <c r="J53" s="133"/>
      <c r="K53" s="66"/>
      <c r="L53" s="133"/>
      <c r="M53" s="66"/>
      <c r="N53" s="133"/>
      <c r="O53" s="66"/>
      <c r="P53" s="133"/>
      <c r="Q53" s="66"/>
      <c r="R53" s="133"/>
      <c r="S53" s="66"/>
      <c r="T53" s="133"/>
      <c r="U53" s="66"/>
      <c r="V53" s="133"/>
      <c r="W53" s="66"/>
      <c r="X53" s="133"/>
      <c r="Y53" s="66"/>
      <c r="Z53" s="133"/>
      <c r="AA53" s="66"/>
      <c r="AB53" s="133"/>
      <c r="AC53" s="66"/>
      <c r="AD53" s="133"/>
      <c r="AE53" s="66"/>
      <c r="AF53" s="133"/>
      <c r="AG53" s="66"/>
      <c r="AH53" s="5">
        <f t="shared" si="1"/>
        <v>0</v>
      </c>
      <c r="AI53" s="5" t="e">
        <f t="shared" si="2"/>
        <v>#DIV/0!</v>
      </c>
      <c r="AJ53" s="5">
        <f t="shared" si="4"/>
        <v>0</v>
      </c>
      <c r="AK53" s="307" t="b">
        <f t="shared" si="5"/>
        <v>0</v>
      </c>
    </row>
    <row r="54" spans="1:37" ht="27.75" customHeight="1" x14ac:dyDescent="0.25">
      <c r="B54" s="255" t="s">
        <v>15</v>
      </c>
      <c r="C54" s="134"/>
      <c r="D54" s="254" t="s">
        <v>15</v>
      </c>
      <c r="E54" s="134"/>
      <c r="F54" s="232" t="str">
        <f t="shared" si="0"/>
        <v>-</v>
      </c>
      <c r="G54" s="232" t="str">
        <f t="shared" si="3"/>
        <v>-</v>
      </c>
      <c r="H54" s="66"/>
      <c r="I54" s="66"/>
      <c r="J54" s="133"/>
      <c r="K54" s="66"/>
      <c r="L54" s="133"/>
      <c r="M54" s="66"/>
      <c r="N54" s="133"/>
      <c r="O54" s="66"/>
      <c r="P54" s="133"/>
      <c r="Q54" s="66"/>
      <c r="R54" s="133"/>
      <c r="S54" s="66"/>
      <c r="T54" s="133"/>
      <c r="U54" s="66"/>
      <c r="V54" s="133"/>
      <c r="W54" s="66"/>
      <c r="X54" s="133"/>
      <c r="Y54" s="66"/>
      <c r="Z54" s="133"/>
      <c r="AA54" s="66"/>
      <c r="AB54" s="133"/>
      <c r="AC54" s="66"/>
      <c r="AD54" s="133"/>
      <c r="AE54" s="66"/>
      <c r="AF54" s="133"/>
      <c r="AG54" s="66"/>
      <c r="AH54" s="5">
        <f t="shared" si="1"/>
        <v>0</v>
      </c>
      <c r="AI54" s="5" t="e">
        <f t="shared" si="2"/>
        <v>#DIV/0!</v>
      </c>
      <c r="AJ54" s="5">
        <f t="shared" si="4"/>
        <v>0</v>
      </c>
      <c r="AK54" s="307" t="b">
        <f t="shared" si="5"/>
        <v>0</v>
      </c>
    </row>
    <row r="55" spans="1:37" ht="3.75" customHeight="1" x14ac:dyDescent="0.25">
      <c r="A55" s="2"/>
      <c r="B55" s="2"/>
      <c r="C55" s="2"/>
      <c r="D55" s="2"/>
      <c r="E55" s="232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37" ht="1.5" hidden="1" customHeight="1" x14ac:dyDescent="0.25">
      <c r="A56" s="2"/>
      <c r="C56" s="2"/>
      <c r="D56" s="2"/>
      <c r="E56" s="232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37" ht="3" customHeight="1" x14ac:dyDescent="0.25">
      <c r="A57" s="2"/>
      <c r="B57" s="24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</row>
  </sheetData>
  <sheetProtection algorithmName="SHA-512" hashValue="wm48Wp8pkJqDcqZ8RTU3cFgR6SYByKPp//TXyvC0fwwg09iWbcsybWYe8xx8fl7IQu02y6MdgEHZ2ug3XYq9lg==" saltValue="7XUieLRGSpSGEslwA3ZV7g==" spinCount="100000" sheet="1" objects="1" scenarios="1"/>
  <mergeCells count="43">
    <mergeCell ref="X17:Y17"/>
    <mergeCell ref="Z17:AA17"/>
    <mergeCell ref="AB17:AC17"/>
    <mergeCell ref="AD17:AE17"/>
    <mergeCell ref="AF17:AG17"/>
    <mergeCell ref="AB16:AC16"/>
    <mergeCell ref="AD16:AE16"/>
    <mergeCell ref="AF16:AG16"/>
    <mergeCell ref="J17:K17"/>
    <mergeCell ref="L17:M17"/>
    <mergeCell ref="N17:O17"/>
    <mergeCell ref="P17:Q17"/>
    <mergeCell ref="R17:S17"/>
    <mergeCell ref="T17:U17"/>
    <mergeCell ref="V17:W17"/>
    <mergeCell ref="P16:Q16"/>
    <mergeCell ref="R16:S16"/>
    <mergeCell ref="T16:U16"/>
    <mergeCell ref="V16:W16"/>
    <mergeCell ref="X16:Y16"/>
    <mergeCell ref="Z16:AA16"/>
    <mergeCell ref="X15:Y15"/>
    <mergeCell ref="Z15:AA15"/>
    <mergeCell ref="AB15:AC15"/>
    <mergeCell ref="AD15:AE15"/>
    <mergeCell ref="AF15:AG15"/>
    <mergeCell ref="B16:E17"/>
    <mergeCell ref="F16:G17"/>
    <mergeCell ref="J16:K16"/>
    <mergeCell ref="L16:M16"/>
    <mergeCell ref="N16:O16"/>
    <mergeCell ref="V15:W15"/>
    <mergeCell ref="B5:D5"/>
    <mergeCell ref="B6:D6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</mergeCells>
  <conditionalFormatting sqref="C20:C54">
    <cfRule type="expression" dxfId="6" priority="2">
      <formula>IF($B20="Outro",FALSE,TRUE)</formula>
    </cfRule>
  </conditionalFormatting>
  <conditionalFormatting sqref="E20:E54">
    <cfRule type="expression" dxfId="5" priority="1">
      <formula>IF($D20="Outro",FALSE,TRUE)</formula>
    </cfRule>
  </conditionalFormatting>
  <dataValidations count="6">
    <dataValidation type="list" allowBlank="1" showInputMessage="1" showErrorMessage="1" sqref="D9" xr:uid="{00000000-0002-0000-1D00-000000000000}">
      <formula1>"&lt;Selecionar&gt;, Águas pluviais, Industrial, Doméstico, Doméstico e Industrial, Todos, Outro"</formula1>
    </dataValidation>
    <dataValidation type="list" allowBlank="1" showInputMessage="1" showErrorMessage="1" sqref="E9 L9" xr:uid="{00000000-0002-0000-1D00-000001000000}">
      <formula1>"&lt;Selecionar&gt;,Contínuo,Descontínuo,Outro"</formula1>
    </dataValidation>
    <dataValidation type="list" allowBlank="1" showInputMessage="1" showErrorMessage="1" sqref="K9" xr:uid="{00000000-0002-0000-1D00-000002000000}">
      <formula1>"&lt;Selecionar&gt;, Águas pluviais potencialmente contaminadas, Industrial, Doméstico, Doméstico e Industrial, Todos, Outro (identificar nas observações)"</formula1>
    </dataValidation>
    <dataValidation allowBlank="1" showInputMessage="1" showErrorMessage="1" prompt="O título da folha de cálculo encontra-se nesta célula" sqref="B1 I1" xr:uid="{00000000-0002-0000-1D00-000003000000}"/>
    <dataValidation type="whole" operator="lessThanOrEqual" allowBlank="1" showInputMessage="1" showErrorMessage="1" errorTitle="1" error="O número de horas de descarga deverá ser inferior ou igual ao número de horas do mês" sqref="L17:AG17" xr:uid="{00000000-0002-0000-1D00-000004000000}">
      <formula1>L18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 xr:uid="{00000000-0002-0000-1D00-000005000000}">
      <formula1>" -,&lt;LQ, &lt;Ld"</formula1>
    </dataValidation>
  </dataValidations>
  <hyperlinks>
    <hyperlink ref="B2" location="Atividade!A1" display="&lt; Voltar ao ínicio" xr:uid="{00000000-0004-0000-1D00-000000000000}"/>
    <hyperlink ref="B13" location="topoagua" display="&lt;&lt; Voltar ao topo" xr:uid="{00000000-0004-0000-1D00-000001000000}"/>
    <hyperlink ref="B5:D5" location="Listagem_e_caracteristicas_dos_pontos_de_emissão" display="Listagem e caracteristicas dos pontos de emissão" xr:uid="{00000000-0004-0000-1D00-000002000000}"/>
    <hyperlink ref="B6:D6" location="Rejeição_em_coletor___preencha_uma_tabela_para_cada_ponto_de_emissão__se_necessário_copie_a_tabela_completa_e_cole_abaixo_da_anterior" display="Rejeição de águas resíduais" xr:uid="{00000000-0004-0000-1D00-000003000000}"/>
    <hyperlink ref="B7" location="'ED2'!A1" display="ED2" xr:uid="{00000000-0004-0000-1D00-000004000000}"/>
    <hyperlink ref="C7" location="'ED3'!A1" display="ED3" xr:uid="{00000000-0004-0000-1D00-000005000000}"/>
    <hyperlink ref="D7" location="'ED4'!A1" display="ED4" xr:uid="{00000000-0004-0000-1D00-000006000000}"/>
    <hyperlink ref="E7" location="'ED5'!A1" display="ED5" xr:uid="{00000000-0004-0000-1D00-000007000000}"/>
    <hyperlink ref="F7" location="'ED6'!A1" display="ED6" xr:uid="{00000000-0004-0000-1D00-000008000000}"/>
    <hyperlink ref="G7" location="'ED7'!A1" display="ED7" xr:uid="{00000000-0004-0000-1D00-000009000000}"/>
    <hyperlink ref="H7" location="'ED8'!A1" display="ED8" xr:uid="{00000000-0004-0000-1D00-00000A000000}"/>
    <hyperlink ref="I7" location="'ED9'!A1" display="ED9" xr:uid="{00000000-0004-0000-1D00-00000B000000}"/>
    <hyperlink ref="J7" location="'ED10'!A1" display="ED10" xr:uid="{00000000-0004-0000-1D00-00000C000000}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D00-000006000000}">
          <x14:formula1>
            <xm:f>Suporte!$A$6:$A$23</xm:f>
          </x14:formula1>
          <xm:sqref>D20:D54 C55:D55</xm:sqref>
        </x14:dataValidation>
        <x14:dataValidation type="list" allowBlank="1" showInputMessage="1" showErrorMessage="1" xr:uid="{00000000-0002-0000-1D00-000007000000}">
          <x14:formula1>
            <xm:f>Suporte!$T$6:$T$196</xm:f>
          </x14:formula1>
          <xm:sqref>B20:B55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Q57"/>
  <sheetViews>
    <sheetView zoomScale="50" zoomScaleNormal="50" workbookViewId="0">
      <selection activeCell="B2" sqref="B2"/>
    </sheetView>
  </sheetViews>
  <sheetFormatPr defaultColWidth="9" defaultRowHeight="15" x14ac:dyDescent="0.25"/>
  <cols>
    <col min="1" max="1" width="3.375" style="5" customWidth="1"/>
    <col min="2" max="2" width="12.125" style="5" customWidth="1"/>
    <col min="3" max="3" width="13.875" style="5" customWidth="1"/>
    <col min="4" max="4" width="15.25" style="5" customWidth="1"/>
    <col min="5" max="5" width="15.875" style="5" customWidth="1"/>
    <col min="6" max="6" width="18.375" style="5" customWidth="1"/>
    <col min="7" max="7" width="12.75" style="5" customWidth="1"/>
    <col min="8" max="8" width="14.875" style="5" customWidth="1"/>
    <col min="9" max="9" width="12.75" style="5" customWidth="1"/>
    <col min="10" max="10" width="8.5" style="5" customWidth="1"/>
    <col min="11" max="11" width="17.625" style="5" customWidth="1"/>
    <col min="12" max="12" width="8.5" style="5" customWidth="1"/>
    <col min="13" max="13" width="17.625" style="5" customWidth="1"/>
    <col min="14" max="14" width="8.5" style="5" customWidth="1"/>
    <col min="15" max="15" width="17.625" style="5" customWidth="1"/>
    <col min="16" max="16" width="8.5" style="5" customWidth="1"/>
    <col min="17" max="17" width="17.625" style="5" customWidth="1"/>
    <col min="18" max="18" width="8.5" style="5" customWidth="1"/>
    <col min="19" max="19" width="17.625" style="5" customWidth="1"/>
    <col min="20" max="20" width="8.5" style="5" customWidth="1"/>
    <col min="21" max="21" width="17.625" style="5" customWidth="1"/>
    <col min="22" max="22" width="8.5" style="5" customWidth="1"/>
    <col min="23" max="23" width="17.625" style="5" customWidth="1"/>
    <col min="24" max="24" width="8.5" style="5" customWidth="1"/>
    <col min="25" max="25" width="17.625" style="5" customWidth="1"/>
    <col min="26" max="26" width="8.5" style="5" customWidth="1"/>
    <col min="27" max="27" width="17.625" style="5" customWidth="1"/>
    <col min="28" max="28" width="8.5" style="5" customWidth="1"/>
    <col min="29" max="29" width="17.625" style="5" customWidth="1"/>
    <col min="30" max="30" width="8.5" style="5" customWidth="1"/>
    <col min="31" max="31" width="17.625" style="5" customWidth="1"/>
    <col min="32" max="32" width="8.5" style="5" customWidth="1"/>
    <col min="33" max="33" width="17.625" style="5" customWidth="1"/>
    <col min="34" max="34" width="9.25" style="5" hidden="1" customWidth="1"/>
    <col min="35" max="35" width="11.75" style="5" hidden="1" customWidth="1"/>
    <col min="36" max="36" width="16.375" style="5" hidden="1" customWidth="1"/>
    <col min="37" max="37" width="9" style="5" hidden="1" customWidth="1"/>
    <col min="38" max="38" width="0" style="5" hidden="1" customWidth="1"/>
    <col min="39" max="16384" width="9" style="5"/>
  </cols>
  <sheetData>
    <row r="1" spans="1:37" ht="23.25" x14ac:dyDescent="0.25">
      <c r="A1" s="236"/>
      <c r="B1" s="87" t="s">
        <v>149</v>
      </c>
      <c r="C1" s="236"/>
      <c r="D1" s="236"/>
      <c r="E1" s="236"/>
      <c r="F1" s="236"/>
      <c r="G1" s="17" t="s">
        <v>10</v>
      </c>
      <c r="H1" s="18">
        <f>Atividade!L3</f>
        <v>0</v>
      </c>
      <c r="I1" s="88" t="s">
        <v>6</v>
      </c>
      <c r="J1" s="18">
        <f>Atividade!I3</f>
        <v>2021</v>
      </c>
      <c r="K1" s="18"/>
      <c r="L1" s="237"/>
      <c r="M1" s="236"/>
      <c r="N1" s="236"/>
      <c r="O1" s="236"/>
      <c r="P1" s="236"/>
      <c r="Q1" s="236"/>
      <c r="R1" s="236"/>
      <c r="S1" s="236"/>
      <c r="T1" s="236"/>
      <c r="U1" s="236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pans="1:37" ht="16.5" thickBot="1" x14ac:dyDescent="0.3">
      <c r="A2" s="238"/>
      <c r="B2" s="92" t="s">
        <v>11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3" t="s">
        <v>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5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5">
      <c r="A5" s="3"/>
      <c r="B5" s="724" t="s">
        <v>2408</v>
      </c>
      <c r="C5" s="724"/>
      <c r="D5" s="72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5">
      <c r="A6" s="3"/>
      <c r="B6" s="724" t="s">
        <v>2512</v>
      </c>
      <c r="C6" s="724"/>
      <c r="D6" s="724"/>
      <c r="E6" s="239"/>
      <c r="F6" s="239"/>
      <c r="G6" s="239"/>
      <c r="H6" s="239"/>
      <c r="I6" s="239"/>
      <c r="J6" s="239"/>
      <c r="K6" s="239"/>
      <c r="L6" s="239"/>
      <c r="M6" s="239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2" customHeight="1" x14ac:dyDescent="0.25">
      <c r="A7" s="3"/>
      <c r="B7" s="239" t="s">
        <v>2666</v>
      </c>
      <c r="C7" s="239" t="s">
        <v>2450</v>
      </c>
      <c r="D7" s="239" t="s">
        <v>2451</v>
      </c>
      <c r="E7" s="239" t="s">
        <v>2452</v>
      </c>
      <c r="F7" s="239" t="s">
        <v>2453</v>
      </c>
      <c r="G7" s="239" t="s">
        <v>2454</v>
      </c>
      <c r="H7" s="239" t="s">
        <v>2455</v>
      </c>
      <c r="I7" s="239" t="s">
        <v>2456</v>
      </c>
      <c r="J7" s="239" t="s">
        <v>2457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9" spans="1:37" ht="5.2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177"/>
      <c r="O9" s="2"/>
      <c r="P9" s="2"/>
      <c r="Q9" s="2"/>
      <c r="R9" s="2"/>
      <c r="S9" s="2"/>
      <c r="T9" s="2"/>
    </row>
    <row r="10" spans="1:37" ht="27" customHeight="1" x14ac:dyDescent="0.25">
      <c r="A10" s="24"/>
      <c r="B10" s="41" t="s">
        <v>2513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"/>
      <c r="AG10" s="2"/>
      <c r="AH10" s="2"/>
      <c r="AI10" s="2"/>
      <c r="AJ10" s="2"/>
      <c r="AK10" s="2"/>
    </row>
    <row r="11" spans="1:37" ht="5.25" customHeight="1" x14ac:dyDescent="0.25">
      <c r="A11" s="2"/>
      <c r="B11" s="158"/>
      <c r="C11" s="24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2.25" customHeight="1" x14ac:dyDescent="0.25">
      <c r="A12" s="2"/>
      <c r="B12" s="94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5" customHeight="1" x14ac:dyDescent="0.25">
      <c r="A13" s="2"/>
      <c r="B13" s="239" t="s">
        <v>2381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5.75" x14ac:dyDescent="0.25">
      <c r="A14" s="2"/>
      <c r="B14" s="99" t="s">
        <v>2943</v>
      </c>
      <c r="C14" s="2"/>
      <c r="D14" s="2"/>
      <c r="E14" s="2"/>
      <c r="F14" s="2"/>
      <c r="G14" s="243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37" ht="60.75" customHeight="1" x14ac:dyDescent="0.25">
      <c r="B15" s="664" t="s">
        <v>2429</v>
      </c>
      <c r="C15" s="664"/>
      <c r="D15" s="664"/>
      <c r="E15" s="649"/>
      <c r="F15" s="651"/>
      <c r="G15" s="664" t="s">
        <v>2510</v>
      </c>
      <c r="H15" s="664"/>
      <c r="I15" s="135"/>
      <c r="J15" s="810" t="s">
        <v>28</v>
      </c>
      <c r="K15" s="799"/>
      <c r="L15" s="798" t="s">
        <v>29</v>
      </c>
      <c r="M15" s="799"/>
      <c r="N15" s="798" t="s">
        <v>30</v>
      </c>
      <c r="O15" s="799"/>
      <c r="P15" s="798" t="s">
        <v>31</v>
      </c>
      <c r="Q15" s="799"/>
      <c r="R15" s="798" t="s">
        <v>32</v>
      </c>
      <c r="S15" s="799"/>
      <c r="T15" s="798" t="s">
        <v>33</v>
      </c>
      <c r="U15" s="799"/>
      <c r="V15" s="798" t="s">
        <v>34</v>
      </c>
      <c r="W15" s="799"/>
      <c r="X15" s="798" t="s">
        <v>35</v>
      </c>
      <c r="Y15" s="799"/>
      <c r="Z15" s="798" t="s">
        <v>36</v>
      </c>
      <c r="AA15" s="799"/>
      <c r="AB15" s="798" t="s">
        <v>37</v>
      </c>
      <c r="AC15" s="799"/>
      <c r="AD15" s="798" t="s">
        <v>38</v>
      </c>
      <c r="AE15" s="799"/>
      <c r="AF15" s="798" t="s">
        <v>39</v>
      </c>
      <c r="AG15" s="802"/>
      <c r="AH15" s="244" t="s">
        <v>131</v>
      </c>
    </row>
    <row r="16" spans="1:37" ht="39" customHeight="1" x14ac:dyDescent="0.25">
      <c r="B16" s="664" t="s">
        <v>2508</v>
      </c>
      <c r="C16" s="664"/>
      <c r="D16" s="664"/>
      <c r="E16" s="664"/>
      <c r="F16" s="789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790"/>
      <c r="H16" s="301" t="s">
        <v>2507</v>
      </c>
      <c r="I16" s="245" t="s">
        <v>2733</v>
      </c>
      <c r="J16" s="794"/>
      <c r="K16" s="795"/>
      <c r="L16" s="811"/>
      <c r="M16" s="812"/>
      <c r="N16" s="811"/>
      <c r="O16" s="812"/>
      <c r="P16" s="811"/>
      <c r="Q16" s="812"/>
      <c r="R16" s="811"/>
      <c r="S16" s="812"/>
      <c r="T16" s="811"/>
      <c r="U16" s="812"/>
      <c r="V16" s="811"/>
      <c r="W16" s="812"/>
      <c r="X16" s="811"/>
      <c r="Y16" s="812"/>
      <c r="Z16" s="811"/>
      <c r="AA16" s="812"/>
      <c r="AB16" s="811"/>
      <c r="AC16" s="812"/>
      <c r="AD16" s="811"/>
      <c r="AE16" s="812"/>
      <c r="AF16" s="811"/>
      <c r="AG16" s="813"/>
      <c r="AH16" s="246" t="str">
        <f>IFERROR((AVERAGEIF(K16:AG16,"&gt;0")),"")</f>
        <v/>
      </c>
      <c r="AK16" s="30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3">
      <c r="B17" s="664"/>
      <c r="C17" s="664"/>
      <c r="D17" s="664"/>
      <c r="E17" s="664"/>
      <c r="F17" s="791"/>
      <c r="G17" s="792"/>
      <c r="H17" s="301" t="s">
        <v>407</v>
      </c>
      <c r="I17" s="245" t="s">
        <v>408</v>
      </c>
      <c r="J17" s="808"/>
      <c r="K17" s="809"/>
      <c r="L17" s="803"/>
      <c r="M17" s="805"/>
      <c r="N17" s="803"/>
      <c r="O17" s="805"/>
      <c r="P17" s="803"/>
      <c r="Q17" s="805"/>
      <c r="R17" s="803"/>
      <c r="S17" s="805"/>
      <c r="T17" s="803"/>
      <c r="U17" s="805"/>
      <c r="V17" s="803"/>
      <c r="W17" s="805"/>
      <c r="X17" s="803"/>
      <c r="Y17" s="805"/>
      <c r="Z17" s="803"/>
      <c r="AA17" s="805"/>
      <c r="AB17" s="803"/>
      <c r="AC17" s="805"/>
      <c r="AD17" s="803"/>
      <c r="AE17" s="805"/>
      <c r="AF17" s="803"/>
      <c r="AG17" s="804"/>
      <c r="AH17" s="246" t="str">
        <f>IFERROR(AVERAGEIF(K17:AG17,"&gt;0"),"")</f>
        <v/>
      </c>
    </row>
    <row r="18" spans="2:43" ht="17.25" hidden="1" customHeight="1" thickBot="1" x14ac:dyDescent="0.3">
      <c r="B18" s="2"/>
      <c r="C18" s="299" t="s">
        <v>2403</v>
      </c>
      <c r="D18" s="300" t="s">
        <v>408</v>
      </c>
      <c r="E18" s="300"/>
      <c r="F18" s="294"/>
      <c r="G18" s="297" t="s">
        <v>406</v>
      </c>
      <c r="H18" s="247"/>
      <c r="I18" s="247" t="s">
        <v>406</v>
      </c>
      <c r="J18" s="247"/>
      <c r="K18" s="248">
        <f>24*31</f>
        <v>744</v>
      </c>
      <c r="L18" s="248"/>
      <c r="M18" s="248">
        <f>24*28</f>
        <v>672</v>
      </c>
      <c r="N18" s="248"/>
      <c r="O18" s="248">
        <f>24*31</f>
        <v>744</v>
      </c>
      <c r="P18" s="248"/>
      <c r="Q18" s="248">
        <f>24*30</f>
        <v>720</v>
      </c>
      <c r="R18" s="248"/>
      <c r="S18" s="248">
        <f>24*31</f>
        <v>744</v>
      </c>
      <c r="T18" s="248"/>
      <c r="U18" s="248">
        <f>24*30</f>
        <v>720</v>
      </c>
      <c r="V18" s="248"/>
      <c r="W18" s="248">
        <f>27*31</f>
        <v>837</v>
      </c>
      <c r="X18" s="248"/>
      <c r="Y18" s="248">
        <f>24*31</f>
        <v>744</v>
      </c>
      <c r="Z18" s="248"/>
      <c r="AA18" s="248">
        <f>24*30</f>
        <v>720</v>
      </c>
      <c r="AB18" s="248"/>
      <c r="AC18" s="248">
        <f>24*31</f>
        <v>744</v>
      </c>
      <c r="AD18" s="248"/>
      <c r="AE18" s="248">
        <f>24*30</f>
        <v>720</v>
      </c>
      <c r="AF18" s="248"/>
      <c r="AG18" s="248">
        <f>24*31</f>
        <v>744</v>
      </c>
      <c r="AH18" s="249">
        <f>(AVERAGEIF(K18:AG18,"&gt;0"))</f>
        <v>737.75</v>
      </c>
    </row>
    <row r="19" spans="2:43" ht="78" customHeight="1" thickTop="1" x14ac:dyDescent="0.25">
      <c r="B19" s="298" t="s">
        <v>56</v>
      </c>
      <c r="C19" s="298" t="s">
        <v>2439</v>
      </c>
      <c r="D19" s="298" t="s">
        <v>59</v>
      </c>
      <c r="E19" s="298" t="s">
        <v>2776</v>
      </c>
      <c r="F19" s="251" t="s">
        <v>2511</v>
      </c>
      <c r="G19" s="251" t="s">
        <v>2509</v>
      </c>
      <c r="H19" s="250" t="s">
        <v>2488</v>
      </c>
      <c r="I19" s="417" t="s">
        <v>405</v>
      </c>
      <c r="J19" s="416" t="s">
        <v>2427</v>
      </c>
      <c r="K19" s="306" t="s">
        <v>28</v>
      </c>
      <c r="L19" s="416" t="s">
        <v>2427</v>
      </c>
      <c r="M19" s="306" t="s">
        <v>29</v>
      </c>
      <c r="N19" s="416" t="s">
        <v>2427</v>
      </c>
      <c r="O19" s="306" t="s">
        <v>30</v>
      </c>
      <c r="P19" s="416" t="s">
        <v>2427</v>
      </c>
      <c r="Q19" s="306" t="s">
        <v>31</v>
      </c>
      <c r="R19" s="416" t="s">
        <v>2427</v>
      </c>
      <c r="S19" s="306" t="s">
        <v>32</v>
      </c>
      <c r="T19" s="416" t="s">
        <v>2427</v>
      </c>
      <c r="U19" s="306" t="s">
        <v>33</v>
      </c>
      <c r="V19" s="416" t="s">
        <v>2427</v>
      </c>
      <c r="W19" s="306" t="s">
        <v>34</v>
      </c>
      <c r="X19" s="416" t="s">
        <v>2427</v>
      </c>
      <c r="Y19" s="306" t="s">
        <v>35</v>
      </c>
      <c r="Z19" s="416" t="s">
        <v>2427</v>
      </c>
      <c r="AA19" s="306" t="s">
        <v>36</v>
      </c>
      <c r="AB19" s="416" t="s">
        <v>2427</v>
      </c>
      <c r="AC19" s="306" t="s">
        <v>37</v>
      </c>
      <c r="AD19" s="416" t="s">
        <v>2427</v>
      </c>
      <c r="AE19" s="306" t="s">
        <v>38</v>
      </c>
      <c r="AF19" s="416" t="s">
        <v>2427</v>
      </c>
      <c r="AG19" s="306" t="s">
        <v>39</v>
      </c>
      <c r="AH19" s="251" t="s">
        <v>131</v>
      </c>
      <c r="AK19" s="307"/>
      <c r="AL19" s="307"/>
      <c r="AM19" s="307"/>
      <c r="AN19" s="307"/>
      <c r="AO19" s="307"/>
      <c r="AP19" s="307"/>
      <c r="AQ19" s="307"/>
    </row>
    <row r="20" spans="2:43" ht="27.75" customHeight="1" x14ac:dyDescent="0.25">
      <c r="B20" s="255" t="s">
        <v>15</v>
      </c>
      <c r="C20" s="134"/>
      <c r="D20" s="254" t="s">
        <v>15</v>
      </c>
      <c r="E20" s="134"/>
      <c r="F20" s="232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232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66"/>
      <c r="I20" s="305"/>
      <c r="J20" s="133"/>
      <c r="K20" s="66"/>
      <c r="L20" s="133"/>
      <c r="M20" s="66"/>
      <c r="N20" s="133"/>
      <c r="O20" s="66"/>
      <c r="P20" s="133"/>
      <c r="Q20" s="66"/>
      <c r="R20" s="133"/>
      <c r="S20" s="66"/>
      <c r="T20" s="133"/>
      <c r="U20" s="66"/>
      <c r="V20" s="133"/>
      <c r="W20" s="66"/>
      <c r="X20" s="133"/>
      <c r="Y20" s="66"/>
      <c r="Z20" s="133"/>
      <c r="AA20" s="66"/>
      <c r="AB20" s="133"/>
      <c r="AC20" s="66"/>
      <c r="AD20" s="133"/>
      <c r="AE20" s="66"/>
      <c r="AF20" s="133"/>
      <c r="AG20" s="66"/>
      <c r="AH20" s="5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5" t="e">
        <f t="shared" ref="AI20:AI54" si="2">AH20/COUNT(J20:AG20)</f>
        <v>#DIV/0!</v>
      </c>
      <c r="AJ20" s="5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07" t="b">
        <f>IF(AND(K20&gt;0,M20&gt;0,O20&gt;0,Q20&gt;0,S20&gt;0,U20&gt;0,W20&gt;0,Y20&gt;0,AA20&gt;0,AC20&gt;0,AE20&gt;0,AG20&gt;0),TRUE,FALSE)</f>
        <v>0</v>
      </c>
      <c r="AL20" s="30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07"/>
      <c r="AN20" s="307"/>
      <c r="AO20" s="307"/>
      <c r="AP20" s="307"/>
      <c r="AQ20" s="307"/>
    </row>
    <row r="21" spans="2:43" ht="27.75" customHeight="1" x14ac:dyDescent="0.25">
      <c r="B21" s="255" t="s">
        <v>15</v>
      </c>
      <c r="C21" s="134"/>
      <c r="D21" s="254" t="s">
        <v>15</v>
      </c>
      <c r="E21" s="134"/>
      <c r="F21" s="232" t="str">
        <f t="shared" si="0"/>
        <v>-</v>
      </c>
      <c r="G21" s="232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66"/>
      <c r="I21" s="66"/>
      <c r="J21" s="133"/>
      <c r="K21" s="66"/>
      <c r="L21" s="133"/>
      <c r="M21" s="302"/>
      <c r="N21" s="133"/>
      <c r="O21" s="66"/>
      <c r="P21" s="133"/>
      <c r="Q21" s="66"/>
      <c r="R21" s="133"/>
      <c r="S21" s="66"/>
      <c r="T21" s="133"/>
      <c r="U21" s="66"/>
      <c r="V21" s="133"/>
      <c r="W21" s="66"/>
      <c r="X21" s="133"/>
      <c r="Y21" s="66"/>
      <c r="Z21" s="133"/>
      <c r="AA21" s="66"/>
      <c r="AB21" s="133"/>
      <c r="AC21" s="66"/>
      <c r="AD21" s="133"/>
      <c r="AE21" s="66"/>
      <c r="AF21" s="133"/>
      <c r="AG21" s="66"/>
      <c r="AH21" s="5">
        <f t="shared" si="1"/>
        <v>0</v>
      </c>
      <c r="AI21" s="5" t="e">
        <f t="shared" si="2"/>
        <v>#DIV/0!</v>
      </c>
      <c r="AJ21" s="5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07" t="b">
        <f t="shared" ref="AK21:AK54" si="5">IF(AND(K21&gt;0,M21&gt;0,O21&gt;0,Q21&gt;0,S21&gt;0,U21&gt;0,W21&gt;0,Y21&gt;0,AA21&gt;0,AC21&gt;0,AE21&gt;0,AG21&gt;0),TRUE,FALSE)</f>
        <v>0</v>
      </c>
      <c r="AL21" s="30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07"/>
      <c r="AN21" s="307"/>
      <c r="AO21" s="307"/>
      <c r="AP21" s="307"/>
      <c r="AQ21" s="307"/>
    </row>
    <row r="22" spans="2:43" ht="27.75" customHeight="1" x14ac:dyDescent="0.25">
      <c r="B22" s="255" t="s">
        <v>15</v>
      </c>
      <c r="C22" s="134"/>
      <c r="D22" s="254" t="s">
        <v>15</v>
      </c>
      <c r="E22" s="134"/>
      <c r="F22" s="232" t="str">
        <f t="shared" si="0"/>
        <v>-</v>
      </c>
      <c r="G22" s="232" t="str">
        <f t="shared" si="3"/>
        <v>-</v>
      </c>
      <c r="H22" s="66"/>
      <c r="I22" s="66"/>
      <c r="J22" s="133"/>
      <c r="K22" s="66"/>
      <c r="L22" s="133"/>
      <c r="M22" s="66"/>
      <c r="N22" s="133"/>
      <c r="O22" s="66"/>
      <c r="P22" s="133"/>
      <c r="Q22" s="66"/>
      <c r="R22" s="133"/>
      <c r="S22" s="66"/>
      <c r="T22" s="133"/>
      <c r="U22" s="66"/>
      <c r="V22" s="133"/>
      <c r="W22" s="66"/>
      <c r="X22" s="133"/>
      <c r="Y22" s="66"/>
      <c r="Z22" s="133"/>
      <c r="AA22" s="66"/>
      <c r="AB22" s="133"/>
      <c r="AC22" s="66"/>
      <c r="AD22" s="133"/>
      <c r="AE22" s="66"/>
      <c r="AF22" s="133"/>
      <c r="AG22" s="66"/>
      <c r="AH22" s="5">
        <f t="shared" si="1"/>
        <v>0</v>
      </c>
      <c r="AI22" s="5" t="e">
        <f t="shared" si="2"/>
        <v>#DIV/0!</v>
      </c>
      <c r="AJ22" s="5">
        <f t="shared" si="4"/>
        <v>0</v>
      </c>
      <c r="AK22" s="307" t="b">
        <f t="shared" si="5"/>
        <v>0</v>
      </c>
      <c r="AL22" s="307" t="str">
        <f t="shared" si="6"/>
        <v>-</v>
      </c>
      <c r="AM22" s="307"/>
      <c r="AN22" s="307"/>
      <c r="AO22" s="307"/>
      <c r="AP22" s="307"/>
      <c r="AQ22" s="307"/>
    </row>
    <row r="23" spans="2:43" ht="27.75" customHeight="1" x14ac:dyDescent="0.25">
      <c r="B23" s="255" t="s">
        <v>15</v>
      </c>
      <c r="C23" s="134"/>
      <c r="D23" s="254" t="s">
        <v>15</v>
      </c>
      <c r="E23" s="134"/>
      <c r="F23" s="232" t="str">
        <f t="shared" si="0"/>
        <v>-</v>
      </c>
      <c r="G23" s="232" t="str">
        <f t="shared" si="3"/>
        <v>-</v>
      </c>
      <c r="H23" s="66"/>
      <c r="I23" s="66"/>
      <c r="J23" s="133"/>
      <c r="K23" s="66"/>
      <c r="L23" s="133"/>
      <c r="M23" s="66"/>
      <c r="N23" s="133"/>
      <c r="O23" s="66"/>
      <c r="P23" s="133"/>
      <c r="Q23" s="66"/>
      <c r="R23" s="133"/>
      <c r="S23" s="66"/>
      <c r="T23" s="133"/>
      <c r="U23" s="66"/>
      <c r="V23" s="133"/>
      <c r="W23" s="66"/>
      <c r="X23" s="133"/>
      <c r="Y23" s="66"/>
      <c r="Z23" s="133"/>
      <c r="AA23" s="66"/>
      <c r="AB23" s="133"/>
      <c r="AC23" s="66"/>
      <c r="AD23" s="133"/>
      <c r="AE23" s="66"/>
      <c r="AF23" s="133"/>
      <c r="AG23" s="66"/>
      <c r="AH23" s="5">
        <f t="shared" si="1"/>
        <v>0</v>
      </c>
      <c r="AI23" s="5" t="e">
        <f t="shared" si="2"/>
        <v>#DIV/0!</v>
      </c>
      <c r="AJ23" s="5">
        <f t="shared" si="4"/>
        <v>0</v>
      </c>
      <c r="AK23" s="307" t="b">
        <f t="shared" si="5"/>
        <v>0</v>
      </c>
      <c r="AL23" s="307" t="str">
        <f t="shared" si="6"/>
        <v>-</v>
      </c>
      <c r="AM23" s="307"/>
      <c r="AN23" s="307"/>
      <c r="AO23" s="307"/>
      <c r="AP23" s="307"/>
      <c r="AQ23" s="307"/>
    </row>
    <row r="24" spans="2:43" ht="27.75" customHeight="1" x14ac:dyDescent="0.25">
      <c r="B24" s="255" t="s">
        <v>15</v>
      </c>
      <c r="C24" s="134"/>
      <c r="D24" s="254" t="s">
        <v>15</v>
      </c>
      <c r="E24" s="134"/>
      <c r="F24" s="232" t="str">
        <f t="shared" si="0"/>
        <v>-</v>
      </c>
      <c r="G24" s="232" t="str">
        <f t="shared" si="3"/>
        <v>-</v>
      </c>
      <c r="H24" s="66"/>
      <c r="I24" s="66"/>
      <c r="J24" s="133"/>
      <c r="K24" s="66"/>
      <c r="L24" s="133"/>
      <c r="M24" s="66"/>
      <c r="N24" s="133"/>
      <c r="O24" s="66"/>
      <c r="P24" s="133"/>
      <c r="Q24" s="66"/>
      <c r="R24" s="133"/>
      <c r="S24" s="66"/>
      <c r="T24" s="133"/>
      <c r="U24" s="66"/>
      <c r="V24" s="133"/>
      <c r="W24" s="66"/>
      <c r="X24" s="133"/>
      <c r="Y24" s="66"/>
      <c r="Z24" s="133"/>
      <c r="AA24" s="66"/>
      <c r="AB24" s="133"/>
      <c r="AC24" s="66"/>
      <c r="AD24" s="133"/>
      <c r="AE24" s="66"/>
      <c r="AF24" s="133"/>
      <c r="AG24" s="66"/>
      <c r="AH24" s="5">
        <f t="shared" si="1"/>
        <v>0</v>
      </c>
      <c r="AI24" s="5" t="e">
        <f t="shared" si="2"/>
        <v>#DIV/0!</v>
      </c>
      <c r="AJ24" s="5">
        <f t="shared" si="4"/>
        <v>0</v>
      </c>
      <c r="AK24" s="307" t="b">
        <f t="shared" si="5"/>
        <v>0</v>
      </c>
      <c r="AL24" s="307" t="str">
        <f t="shared" si="6"/>
        <v>-</v>
      </c>
      <c r="AM24" s="307"/>
      <c r="AN24" s="307"/>
      <c r="AO24" s="307"/>
      <c r="AP24" s="307"/>
      <c r="AQ24" s="307"/>
    </row>
    <row r="25" spans="2:43" ht="27.75" customHeight="1" x14ac:dyDescent="0.25">
      <c r="B25" s="255" t="s">
        <v>15</v>
      </c>
      <c r="C25" s="134"/>
      <c r="D25" s="254" t="s">
        <v>15</v>
      </c>
      <c r="E25" s="134"/>
      <c r="F25" s="232" t="str">
        <f t="shared" si="0"/>
        <v>-</v>
      </c>
      <c r="G25" s="232" t="str">
        <f t="shared" si="3"/>
        <v>-</v>
      </c>
      <c r="H25" s="66"/>
      <c r="I25" s="66"/>
      <c r="J25" s="133"/>
      <c r="K25" s="66"/>
      <c r="L25" s="133"/>
      <c r="M25" s="66"/>
      <c r="N25" s="133"/>
      <c r="O25" s="66"/>
      <c r="P25" s="133"/>
      <c r="Q25" s="66"/>
      <c r="R25" s="133"/>
      <c r="S25" s="66"/>
      <c r="T25" s="133"/>
      <c r="U25" s="66"/>
      <c r="V25" s="133"/>
      <c r="W25" s="66"/>
      <c r="X25" s="133"/>
      <c r="Y25" s="66"/>
      <c r="Z25" s="133"/>
      <c r="AA25" s="66"/>
      <c r="AB25" s="133"/>
      <c r="AC25" s="66"/>
      <c r="AD25" s="133"/>
      <c r="AE25" s="66"/>
      <c r="AF25" s="133"/>
      <c r="AG25" s="66"/>
      <c r="AH25" s="5">
        <f t="shared" si="1"/>
        <v>0</v>
      </c>
      <c r="AI25" s="5" t="e">
        <f t="shared" si="2"/>
        <v>#DIV/0!</v>
      </c>
      <c r="AJ25" s="5">
        <f t="shared" si="4"/>
        <v>0</v>
      </c>
      <c r="AK25" s="307" t="b">
        <f t="shared" si="5"/>
        <v>0</v>
      </c>
      <c r="AL25" s="307" t="str">
        <f t="shared" si="6"/>
        <v>-</v>
      </c>
      <c r="AM25" s="307"/>
      <c r="AN25" s="307"/>
      <c r="AO25" s="307"/>
      <c r="AP25" s="307"/>
      <c r="AQ25" s="307"/>
    </row>
    <row r="26" spans="2:43" ht="27.75" customHeight="1" x14ac:dyDescent="0.25">
      <c r="B26" s="255" t="s">
        <v>15</v>
      </c>
      <c r="C26" s="134"/>
      <c r="D26" s="254" t="s">
        <v>15</v>
      </c>
      <c r="E26" s="134"/>
      <c r="F26" s="232" t="str">
        <f t="shared" si="0"/>
        <v>-</v>
      </c>
      <c r="G26" s="232" t="str">
        <f t="shared" si="3"/>
        <v>-</v>
      </c>
      <c r="H26" s="66"/>
      <c r="I26" s="66"/>
      <c r="J26" s="133"/>
      <c r="K26" s="66"/>
      <c r="L26" s="133"/>
      <c r="M26" s="66"/>
      <c r="N26" s="133"/>
      <c r="O26" s="66"/>
      <c r="P26" s="133"/>
      <c r="Q26" s="66"/>
      <c r="R26" s="133"/>
      <c r="S26" s="66"/>
      <c r="T26" s="133"/>
      <c r="U26" s="66"/>
      <c r="V26" s="133"/>
      <c r="W26" s="66"/>
      <c r="X26" s="133"/>
      <c r="Y26" s="66"/>
      <c r="Z26" s="133"/>
      <c r="AA26" s="66"/>
      <c r="AB26" s="133"/>
      <c r="AC26" s="66"/>
      <c r="AD26" s="133"/>
      <c r="AE26" s="66"/>
      <c r="AF26" s="133"/>
      <c r="AG26" s="66"/>
      <c r="AH26" s="5">
        <f t="shared" si="1"/>
        <v>0</v>
      </c>
      <c r="AI26" s="5" t="e">
        <f t="shared" si="2"/>
        <v>#DIV/0!</v>
      </c>
      <c r="AJ26" s="5">
        <f t="shared" si="4"/>
        <v>0</v>
      </c>
      <c r="AK26" s="307" t="b">
        <f t="shared" si="5"/>
        <v>0</v>
      </c>
      <c r="AL26" s="307" t="str">
        <f t="shared" si="6"/>
        <v>-</v>
      </c>
      <c r="AM26" s="307"/>
      <c r="AN26" s="307"/>
      <c r="AO26" s="307"/>
      <c r="AP26" s="307"/>
      <c r="AQ26" s="307"/>
    </row>
    <row r="27" spans="2:43" ht="27.75" customHeight="1" x14ac:dyDescent="0.25">
      <c r="B27" s="255" t="s">
        <v>15</v>
      </c>
      <c r="C27" s="134"/>
      <c r="D27" s="254" t="s">
        <v>15</v>
      </c>
      <c r="E27" s="134"/>
      <c r="F27" s="232" t="str">
        <f t="shared" si="0"/>
        <v>-</v>
      </c>
      <c r="G27" s="232" t="str">
        <f t="shared" si="3"/>
        <v>-</v>
      </c>
      <c r="H27" s="66"/>
      <c r="I27" s="66"/>
      <c r="J27" s="133"/>
      <c r="K27" s="66"/>
      <c r="L27" s="133"/>
      <c r="M27" s="66"/>
      <c r="N27" s="133"/>
      <c r="O27" s="66"/>
      <c r="P27" s="133"/>
      <c r="Q27" s="66"/>
      <c r="R27" s="133"/>
      <c r="S27" s="66"/>
      <c r="T27" s="133"/>
      <c r="U27" s="66"/>
      <c r="V27" s="133"/>
      <c r="W27" s="66"/>
      <c r="X27" s="133"/>
      <c r="Y27" s="66"/>
      <c r="Z27" s="133"/>
      <c r="AA27" s="66"/>
      <c r="AB27" s="133"/>
      <c r="AC27" s="66"/>
      <c r="AD27" s="133"/>
      <c r="AE27" s="66"/>
      <c r="AF27" s="133"/>
      <c r="AG27" s="66"/>
      <c r="AH27" s="5">
        <f t="shared" si="1"/>
        <v>0</v>
      </c>
      <c r="AI27" s="5" t="e">
        <f t="shared" si="2"/>
        <v>#DIV/0!</v>
      </c>
      <c r="AJ27" s="5">
        <f t="shared" si="4"/>
        <v>0</v>
      </c>
      <c r="AK27" s="307" t="b">
        <f t="shared" si="5"/>
        <v>0</v>
      </c>
      <c r="AL27" s="307" t="str">
        <f t="shared" si="6"/>
        <v>-</v>
      </c>
      <c r="AM27" s="307"/>
      <c r="AN27" s="307"/>
      <c r="AO27" s="307"/>
      <c r="AP27" s="307"/>
      <c r="AQ27" s="307"/>
    </row>
    <row r="28" spans="2:43" ht="27.75" customHeight="1" x14ac:dyDescent="0.25">
      <c r="B28" s="255" t="s">
        <v>15</v>
      </c>
      <c r="C28" s="134"/>
      <c r="D28" s="254" t="s">
        <v>15</v>
      </c>
      <c r="E28" s="134"/>
      <c r="F28" s="232" t="str">
        <f t="shared" si="0"/>
        <v>-</v>
      </c>
      <c r="G28" s="232" t="str">
        <f t="shared" si="3"/>
        <v>-</v>
      </c>
      <c r="H28" s="66"/>
      <c r="I28" s="66"/>
      <c r="J28" s="133"/>
      <c r="K28" s="66"/>
      <c r="L28" s="133"/>
      <c r="M28" s="66"/>
      <c r="N28" s="133"/>
      <c r="O28" s="66"/>
      <c r="P28" s="133"/>
      <c r="Q28" s="66"/>
      <c r="R28" s="133"/>
      <c r="S28" s="66"/>
      <c r="T28" s="133"/>
      <c r="U28" s="66"/>
      <c r="V28" s="133"/>
      <c r="W28" s="66"/>
      <c r="X28" s="133"/>
      <c r="Y28" s="66"/>
      <c r="Z28" s="133"/>
      <c r="AA28" s="66"/>
      <c r="AB28" s="133"/>
      <c r="AC28" s="66"/>
      <c r="AD28" s="133"/>
      <c r="AE28" s="66"/>
      <c r="AF28" s="133"/>
      <c r="AG28" s="66"/>
      <c r="AH28" s="5">
        <f t="shared" si="1"/>
        <v>0</v>
      </c>
      <c r="AI28" s="5" t="e">
        <f t="shared" si="2"/>
        <v>#DIV/0!</v>
      </c>
      <c r="AJ28" s="5">
        <f t="shared" si="4"/>
        <v>0</v>
      </c>
      <c r="AK28" s="307" t="b">
        <f t="shared" si="5"/>
        <v>0</v>
      </c>
      <c r="AL28" s="307"/>
      <c r="AM28" s="307"/>
      <c r="AN28" s="307"/>
      <c r="AO28" s="307"/>
      <c r="AP28" s="307"/>
      <c r="AQ28" s="307"/>
    </row>
    <row r="29" spans="2:43" ht="27.75" customHeight="1" x14ac:dyDescent="0.25">
      <c r="B29" s="255" t="s">
        <v>15</v>
      </c>
      <c r="C29" s="134"/>
      <c r="D29" s="254" t="s">
        <v>15</v>
      </c>
      <c r="E29" s="134"/>
      <c r="F29" s="232" t="str">
        <f t="shared" si="0"/>
        <v>-</v>
      </c>
      <c r="G29" s="232" t="str">
        <f t="shared" si="3"/>
        <v>-</v>
      </c>
      <c r="H29" s="66"/>
      <c r="I29" s="66"/>
      <c r="J29" s="133"/>
      <c r="K29" s="66"/>
      <c r="L29" s="133"/>
      <c r="M29" s="66"/>
      <c r="N29" s="133"/>
      <c r="O29" s="66"/>
      <c r="P29" s="133"/>
      <c r="Q29" s="66"/>
      <c r="R29" s="133"/>
      <c r="S29" s="66"/>
      <c r="T29" s="133"/>
      <c r="U29" s="66"/>
      <c r="V29" s="133"/>
      <c r="W29" s="66"/>
      <c r="X29" s="133"/>
      <c r="Y29" s="66"/>
      <c r="Z29" s="133"/>
      <c r="AA29" s="66"/>
      <c r="AB29" s="133"/>
      <c r="AC29" s="66"/>
      <c r="AD29" s="133"/>
      <c r="AE29" s="66"/>
      <c r="AF29" s="133"/>
      <c r="AG29" s="66"/>
      <c r="AH29" s="5">
        <f t="shared" si="1"/>
        <v>0</v>
      </c>
      <c r="AI29" s="5" t="e">
        <f t="shared" si="2"/>
        <v>#DIV/0!</v>
      </c>
      <c r="AJ29" s="5">
        <f t="shared" si="4"/>
        <v>0</v>
      </c>
      <c r="AK29" s="307" t="b">
        <f t="shared" si="5"/>
        <v>0</v>
      </c>
      <c r="AL29" s="307"/>
      <c r="AM29" s="307"/>
      <c r="AN29" s="307"/>
      <c r="AO29" s="307"/>
      <c r="AP29" s="307"/>
      <c r="AQ29" s="307"/>
    </row>
    <row r="30" spans="2:43" ht="27.75" customHeight="1" x14ac:dyDescent="0.25">
      <c r="B30" s="255" t="s">
        <v>15</v>
      </c>
      <c r="C30" s="134"/>
      <c r="D30" s="254" t="s">
        <v>15</v>
      </c>
      <c r="E30" s="134"/>
      <c r="F30" s="232" t="str">
        <f t="shared" si="0"/>
        <v>-</v>
      </c>
      <c r="G30" s="232" t="str">
        <f t="shared" si="3"/>
        <v>-</v>
      </c>
      <c r="H30" s="66"/>
      <c r="I30" s="66"/>
      <c r="J30" s="133"/>
      <c r="K30" s="66"/>
      <c r="L30" s="133"/>
      <c r="M30" s="66"/>
      <c r="N30" s="133"/>
      <c r="O30" s="66"/>
      <c r="P30" s="133"/>
      <c r="Q30" s="66"/>
      <c r="R30" s="133"/>
      <c r="S30" s="66"/>
      <c r="T30" s="133"/>
      <c r="U30" s="66"/>
      <c r="V30" s="133"/>
      <c r="W30" s="66"/>
      <c r="X30" s="133"/>
      <c r="Y30" s="66"/>
      <c r="Z30" s="133"/>
      <c r="AA30" s="66"/>
      <c r="AB30" s="133"/>
      <c r="AC30" s="66"/>
      <c r="AD30" s="133"/>
      <c r="AE30" s="66"/>
      <c r="AF30" s="133"/>
      <c r="AG30" s="66"/>
      <c r="AH30" s="5">
        <f t="shared" si="1"/>
        <v>0</v>
      </c>
      <c r="AI30" s="5" t="e">
        <f t="shared" si="2"/>
        <v>#DIV/0!</v>
      </c>
      <c r="AJ30" s="5">
        <f t="shared" si="4"/>
        <v>0</v>
      </c>
      <c r="AK30" s="307" t="b">
        <f t="shared" si="5"/>
        <v>0</v>
      </c>
      <c r="AL30" s="307"/>
      <c r="AM30" s="307"/>
      <c r="AN30" s="307"/>
      <c r="AO30" s="307"/>
      <c r="AP30" s="307"/>
      <c r="AQ30" s="307"/>
    </row>
    <row r="31" spans="2:43" ht="27.75" customHeight="1" x14ac:dyDescent="0.25">
      <c r="B31" s="255" t="s">
        <v>15</v>
      </c>
      <c r="C31" s="134"/>
      <c r="D31" s="254" t="s">
        <v>15</v>
      </c>
      <c r="E31" s="134"/>
      <c r="F31" s="232" t="str">
        <f t="shared" si="0"/>
        <v>-</v>
      </c>
      <c r="G31" s="232" t="str">
        <f t="shared" si="3"/>
        <v>-</v>
      </c>
      <c r="H31" s="66"/>
      <c r="I31" s="66"/>
      <c r="J31" s="133"/>
      <c r="K31" s="66"/>
      <c r="L31" s="133"/>
      <c r="M31" s="66"/>
      <c r="N31" s="133"/>
      <c r="O31" s="66"/>
      <c r="P31" s="133"/>
      <c r="Q31" s="66"/>
      <c r="R31" s="133"/>
      <c r="S31" s="66"/>
      <c r="T31" s="133"/>
      <c r="U31" s="66"/>
      <c r="V31" s="133"/>
      <c r="W31" s="66"/>
      <c r="X31" s="133"/>
      <c r="Y31" s="66"/>
      <c r="Z31" s="133"/>
      <c r="AA31" s="66"/>
      <c r="AB31" s="133"/>
      <c r="AC31" s="66"/>
      <c r="AD31" s="133"/>
      <c r="AE31" s="66"/>
      <c r="AF31" s="133"/>
      <c r="AG31" s="66"/>
      <c r="AH31" s="5">
        <f t="shared" si="1"/>
        <v>0</v>
      </c>
      <c r="AI31" s="5" t="e">
        <f t="shared" si="2"/>
        <v>#DIV/0!</v>
      </c>
      <c r="AJ31" s="5">
        <f t="shared" si="4"/>
        <v>0</v>
      </c>
      <c r="AK31" s="307" t="b">
        <f t="shared" si="5"/>
        <v>0</v>
      </c>
      <c r="AM31" s="307"/>
    </row>
    <row r="32" spans="2:43" ht="27.75" customHeight="1" x14ac:dyDescent="0.25">
      <c r="B32" s="255" t="s">
        <v>15</v>
      </c>
      <c r="C32" s="134"/>
      <c r="D32" s="254" t="s">
        <v>15</v>
      </c>
      <c r="E32" s="134"/>
      <c r="F32" s="232" t="str">
        <f t="shared" si="0"/>
        <v>-</v>
      </c>
      <c r="G32" s="232" t="str">
        <f t="shared" si="3"/>
        <v>-</v>
      </c>
      <c r="H32" s="66"/>
      <c r="I32" s="66"/>
      <c r="J32" s="133"/>
      <c r="K32" s="66"/>
      <c r="L32" s="133"/>
      <c r="M32" s="66"/>
      <c r="N32" s="133"/>
      <c r="O32" s="66"/>
      <c r="P32" s="133"/>
      <c r="Q32" s="66"/>
      <c r="R32" s="133"/>
      <c r="S32" s="66"/>
      <c r="T32" s="133"/>
      <c r="U32" s="66"/>
      <c r="V32" s="133"/>
      <c r="W32" s="66"/>
      <c r="X32" s="133"/>
      <c r="Y32" s="66"/>
      <c r="Z32" s="133"/>
      <c r="AA32" s="66"/>
      <c r="AB32" s="133"/>
      <c r="AC32" s="66"/>
      <c r="AD32" s="133"/>
      <c r="AE32" s="66"/>
      <c r="AF32" s="133"/>
      <c r="AG32" s="66"/>
      <c r="AH32" s="5">
        <f t="shared" si="1"/>
        <v>0</v>
      </c>
      <c r="AI32" s="5" t="e">
        <f t="shared" si="2"/>
        <v>#DIV/0!</v>
      </c>
      <c r="AJ32" s="5">
        <f t="shared" si="4"/>
        <v>0</v>
      </c>
      <c r="AK32" s="307" t="b">
        <f t="shared" si="5"/>
        <v>0</v>
      </c>
      <c r="AM32" s="307"/>
    </row>
    <row r="33" spans="2:39" ht="27.75" customHeight="1" x14ac:dyDescent="0.25">
      <c r="B33" s="255" t="s">
        <v>15</v>
      </c>
      <c r="C33" s="134"/>
      <c r="D33" s="254" t="s">
        <v>15</v>
      </c>
      <c r="E33" s="134"/>
      <c r="F33" s="232" t="str">
        <f t="shared" si="0"/>
        <v>-</v>
      </c>
      <c r="G33" s="232" t="str">
        <f t="shared" si="3"/>
        <v>-</v>
      </c>
      <c r="H33" s="66"/>
      <c r="I33" s="66"/>
      <c r="J33" s="133"/>
      <c r="K33" s="66"/>
      <c r="L33" s="133"/>
      <c r="M33" s="66"/>
      <c r="N33" s="133"/>
      <c r="O33" s="66"/>
      <c r="P33" s="133"/>
      <c r="Q33" s="66"/>
      <c r="R33" s="133"/>
      <c r="S33" s="66"/>
      <c r="T33" s="133"/>
      <c r="U33" s="66"/>
      <c r="V33" s="133"/>
      <c r="W33" s="66"/>
      <c r="X33" s="133"/>
      <c r="Y33" s="66"/>
      <c r="Z33" s="133"/>
      <c r="AA33" s="66"/>
      <c r="AB33" s="133"/>
      <c r="AC33" s="66"/>
      <c r="AD33" s="133"/>
      <c r="AE33" s="66"/>
      <c r="AF33" s="133"/>
      <c r="AG33" s="66"/>
      <c r="AH33" s="5">
        <f t="shared" si="1"/>
        <v>0</v>
      </c>
      <c r="AI33" s="5" t="e">
        <f t="shared" si="2"/>
        <v>#DIV/0!</v>
      </c>
      <c r="AJ33" s="5">
        <f t="shared" si="4"/>
        <v>0</v>
      </c>
      <c r="AK33" s="307" t="b">
        <f t="shared" si="5"/>
        <v>0</v>
      </c>
      <c r="AM33" s="307"/>
    </row>
    <row r="34" spans="2:39" ht="27.75" customHeight="1" x14ac:dyDescent="0.25">
      <c r="B34" s="255" t="s">
        <v>15</v>
      </c>
      <c r="C34" s="134"/>
      <c r="D34" s="254" t="s">
        <v>15</v>
      </c>
      <c r="E34" s="134"/>
      <c r="F34" s="232" t="str">
        <f t="shared" si="0"/>
        <v>-</v>
      </c>
      <c r="G34" s="232" t="str">
        <f t="shared" si="3"/>
        <v>-</v>
      </c>
      <c r="H34" s="66"/>
      <c r="I34" s="66"/>
      <c r="J34" s="133"/>
      <c r="K34" s="66"/>
      <c r="L34" s="133"/>
      <c r="M34" s="66"/>
      <c r="N34" s="133"/>
      <c r="O34" s="66"/>
      <c r="P34" s="133"/>
      <c r="Q34" s="66"/>
      <c r="R34" s="133"/>
      <c r="S34" s="66"/>
      <c r="T34" s="133"/>
      <c r="U34" s="66"/>
      <c r="V34" s="133"/>
      <c r="W34" s="66"/>
      <c r="X34" s="133"/>
      <c r="Y34" s="66"/>
      <c r="Z34" s="133"/>
      <c r="AA34" s="66"/>
      <c r="AB34" s="133"/>
      <c r="AC34" s="66"/>
      <c r="AD34" s="133"/>
      <c r="AE34" s="66"/>
      <c r="AF34" s="133"/>
      <c r="AG34" s="66"/>
      <c r="AH34" s="5">
        <f t="shared" si="1"/>
        <v>0</v>
      </c>
      <c r="AI34" s="5" t="e">
        <f t="shared" si="2"/>
        <v>#DIV/0!</v>
      </c>
      <c r="AJ34" s="5">
        <f t="shared" si="4"/>
        <v>0</v>
      </c>
      <c r="AK34" s="307" t="b">
        <f t="shared" si="5"/>
        <v>0</v>
      </c>
      <c r="AM34" s="307"/>
    </row>
    <row r="35" spans="2:39" ht="27.75" customHeight="1" x14ac:dyDescent="0.25">
      <c r="B35" s="255" t="s">
        <v>15</v>
      </c>
      <c r="C35" s="134"/>
      <c r="D35" s="254" t="s">
        <v>15</v>
      </c>
      <c r="E35" s="134"/>
      <c r="F35" s="232" t="str">
        <f t="shared" si="0"/>
        <v>-</v>
      </c>
      <c r="G35" s="232" t="str">
        <f t="shared" si="3"/>
        <v>-</v>
      </c>
      <c r="H35" s="66"/>
      <c r="I35" s="66"/>
      <c r="J35" s="133"/>
      <c r="K35" s="66"/>
      <c r="L35" s="133"/>
      <c r="M35" s="66"/>
      <c r="N35" s="133"/>
      <c r="O35" s="66"/>
      <c r="P35" s="133"/>
      <c r="Q35" s="66"/>
      <c r="R35" s="133"/>
      <c r="S35" s="66"/>
      <c r="T35" s="133"/>
      <c r="U35" s="66"/>
      <c r="V35" s="133"/>
      <c r="W35" s="66"/>
      <c r="X35" s="133"/>
      <c r="Y35" s="66"/>
      <c r="Z35" s="133"/>
      <c r="AA35" s="66"/>
      <c r="AB35" s="133"/>
      <c r="AC35" s="66"/>
      <c r="AD35" s="133"/>
      <c r="AE35" s="66"/>
      <c r="AF35" s="133"/>
      <c r="AG35" s="66"/>
      <c r="AH35" s="5">
        <f t="shared" si="1"/>
        <v>0</v>
      </c>
      <c r="AI35" s="5" t="e">
        <f t="shared" si="2"/>
        <v>#DIV/0!</v>
      </c>
      <c r="AJ35" s="5">
        <f t="shared" si="4"/>
        <v>0</v>
      </c>
      <c r="AK35" s="307" t="b">
        <f t="shared" si="5"/>
        <v>0</v>
      </c>
      <c r="AM35" s="307"/>
    </row>
    <row r="36" spans="2:39" ht="27.75" customHeight="1" x14ac:dyDescent="0.25">
      <c r="B36" s="255" t="s">
        <v>15</v>
      </c>
      <c r="C36" s="134"/>
      <c r="D36" s="254" t="s">
        <v>15</v>
      </c>
      <c r="E36" s="134"/>
      <c r="F36" s="232" t="str">
        <f t="shared" si="0"/>
        <v>-</v>
      </c>
      <c r="G36" s="232" t="str">
        <f t="shared" si="3"/>
        <v>-</v>
      </c>
      <c r="H36" s="66"/>
      <c r="I36" s="66"/>
      <c r="J36" s="133"/>
      <c r="K36" s="66"/>
      <c r="L36" s="133"/>
      <c r="M36" s="66"/>
      <c r="N36" s="133"/>
      <c r="O36" s="66"/>
      <c r="P36" s="133"/>
      <c r="Q36" s="66"/>
      <c r="R36" s="133"/>
      <c r="S36" s="66"/>
      <c r="T36" s="133"/>
      <c r="U36" s="66"/>
      <c r="V36" s="133"/>
      <c r="W36" s="66"/>
      <c r="X36" s="133"/>
      <c r="Y36" s="66"/>
      <c r="Z36" s="133"/>
      <c r="AA36" s="66"/>
      <c r="AB36" s="133"/>
      <c r="AC36" s="66"/>
      <c r="AD36" s="133"/>
      <c r="AE36" s="66"/>
      <c r="AF36" s="133"/>
      <c r="AG36" s="66"/>
      <c r="AH36" s="5">
        <f t="shared" si="1"/>
        <v>0</v>
      </c>
      <c r="AI36" s="5" t="e">
        <f t="shared" si="2"/>
        <v>#DIV/0!</v>
      </c>
      <c r="AJ36" s="5">
        <f t="shared" si="4"/>
        <v>0</v>
      </c>
      <c r="AK36" s="307" t="b">
        <f t="shared" si="5"/>
        <v>0</v>
      </c>
    </row>
    <row r="37" spans="2:39" ht="27.75" customHeight="1" x14ac:dyDescent="0.25">
      <c r="B37" s="255" t="s">
        <v>15</v>
      </c>
      <c r="C37" s="134"/>
      <c r="D37" s="254" t="s">
        <v>15</v>
      </c>
      <c r="E37" s="134"/>
      <c r="F37" s="232" t="str">
        <f t="shared" si="0"/>
        <v>-</v>
      </c>
      <c r="G37" s="232" t="str">
        <f t="shared" si="3"/>
        <v>-</v>
      </c>
      <c r="H37" s="66"/>
      <c r="I37" s="66"/>
      <c r="J37" s="133"/>
      <c r="K37" s="66"/>
      <c r="L37" s="133"/>
      <c r="M37" s="66"/>
      <c r="N37" s="133"/>
      <c r="O37" s="66"/>
      <c r="P37" s="133"/>
      <c r="Q37" s="66"/>
      <c r="R37" s="133"/>
      <c r="S37" s="66"/>
      <c r="T37" s="133"/>
      <c r="U37" s="66"/>
      <c r="V37" s="133"/>
      <c r="W37" s="66"/>
      <c r="X37" s="133"/>
      <c r="Y37" s="66"/>
      <c r="Z37" s="133"/>
      <c r="AA37" s="66"/>
      <c r="AB37" s="133"/>
      <c r="AC37" s="66"/>
      <c r="AD37" s="133"/>
      <c r="AE37" s="66"/>
      <c r="AF37" s="133"/>
      <c r="AG37" s="66"/>
      <c r="AH37" s="5">
        <f t="shared" si="1"/>
        <v>0</v>
      </c>
      <c r="AI37" s="5" t="e">
        <f t="shared" si="2"/>
        <v>#DIV/0!</v>
      </c>
      <c r="AJ37" s="5">
        <f t="shared" si="4"/>
        <v>0</v>
      </c>
      <c r="AK37" s="307" t="b">
        <f t="shared" si="5"/>
        <v>0</v>
      </c>
    </row>
    <row r="38" spans="2:39" ht="27.75" customHeight="1" x14ac:dyDescent="0.25">
      <c r="B38" s="255" t="s">
        <v>15</v>
      </c>
      <c r="C38" s="134"/>
      <c r="D38" s="254" t="s">
        <v>15</v>
      </c>
      <c r="E38" s="134"/>
      <c r="F38" s="232" t="str">
        <f t="shared" si="0"/>
        <v>-</v>
      </c>
      <c r="G38" s="232" t="str">
        <f t="shared" si="3"/>
        <v>-</v>
      </c>
      <c r="H38" s="66"/>
      <c r="I38" s="66"/>
      <c r="J38" s="133"/>
      <c r="K38" s="66"/>
      <c r="L38" s="133"/>
      <c r="M38" s="66"/>
      <c r="N38" s="133"/>
      <c r="O38" s="66"/>
      <c r="P38" s="133"/>
      <c r="Q38" s="66"/>
      <c r="R38" s="133"/>
      <c r="S38" s="66"/>
      <c r="T38" s="133"/>
      <c r="U38" s="66"/>
      <c r="V38" s="133"/>
      <c r="W38" s="66"/>
      <c r="X38" s="133"/>
      <c r="Y38" s="66"/>
      <c r="Z38" s="133"/>
      <c r="AA38" s="66"/>
      <c r="AB38" s="133"/>
      <c r="AC38" s="66"/>
      <c r="AD38" s="133"/>
      <c r="AE38" s="66"/>
      <c r="AF38" s="133"/>
      <c r="AG38" s="66"/>
      <c r="AH38" s="5">
        <f t="shared" si="1"/>
        <v>0</v>
      </c>
      <c r="AI38" s="5" t="e">
        <f t="shared" si="2"/>
        <v>#DIV/0!</v>
      </c>
      <c r="AJ38" s="5">
        <f t="shared" si="4"/>
        <v>0</v>
      </c>
      <c r="AK38" s="307" t="b">
        <f t="shared" si="5"/>
        <v>0</v>
      </c>
    </row>
    <row r="39" spans="2:39" ht="27.75" customHeight="1" x14ac:dyDescent="0.25">
      <c r="B39" s="255" t="s">
        <v>15</v>
      </c>
      <c r="C39" s="134"/>
      <c r="D39" s="254" t="s">
        <v>15</v>
      </c>
      <c r="E39" s="134"/>
      <c r="F39" s="232" t="str">
        <f t="shared" si="0"/>
        <v>-</v>
      </c>
      <c r="G39" s="232" t="str">
        <f t="shared" si="3"/>
        <v>-</v>
      </c>
      <c r="H39" s="66"/>
      <c r="I39" s="66"/>
      <c r="J39" s="133"/>
      <c r="K39" s="66"/>
      <c r="L39" s="133"/>
      <c r="M39" s="66"/>
      <c r="N39" s="133"/>
      <c r="O39" s="66"/>
      <c r="P39" s="133"/>
      <c r="Q39" s="66"/>
      <c r="R39" s="133"/>
      <c r="S39" s="66"/>
      <c r="T39" s="133"/>
      <c r="U39" s="66"/>
      <c r="V39" s="133"/>
      <c r="W39" s="66"/>
      <c r="X39" s="133"/>
      <c r="Y39" s="66"/>
      <c r="Z39" s="133"/>
      <c r="AA39" s="66"/>
      <c r="AB39" s="133"/>
      <c r="AC39" s="66"/>
      <c r="AD39" s="133"/>
      <c r="AE39" s="66"/>
      <c r="AF39" s="133"/>
      <c r="AG39" s="66"/>
      <c r="AH39" s="5">
        <f t="shared" si="1"/>
        <v>0</v>
      </c>
      <c r="AI39" s="5" t="e">
        <f t="shared" si="2"/>
        <v>#DIV/0!</v>
      </c>
      <c r="AJ39" s="5">
        <f t="shared" si="4"/>
        <v>0</v>
      </c>
      <c r="AK39" s="307" t="b">
        <f t="shared" si="5"/>
        <v>0</v>
      </c>
    </row>
    <row r="40" spans="2:39" ht="27.75" customHeight="1" x14ac:dyDescent="0.25">
      <c r="B40" s="255" t="s">
        <v>15</v>
      </c>
      <c r="C40" s="134"/>
      <c r="D40" s="254" t="s">
        <v>15</v>
      </c>
      <c r="E40" s="134"/>
      <c r="F40" s="232" t="str">
        <f t="shared" si="0"/>
        <v>-</v>
      </c>
      <c r="G40" s="232" t="str">
        <f t="shared" si="3"/>
        <v>-</v>
      </c>
      <c r="H40" s="66"/>
      <c r="I40" s="66"/>
      <c r="J40" s="133"/>
      <c r="K40" s="66"/>
      <c r="L40" s="133"/>
      <c r="M40" s="66"/>
      <c r="N40" s="133"/>
      <c r="O40" s="66"/>
      <c r="P40" s="133"/>
      <c r="Q40" s="66"/>
      <c r="R40" s="133"/>
      <c r="S40" s="66"/>
      <c r="T40" s="133"/>
      <c r="U40" s="66"/>
      <c r="V40" s="133"/>
      <c r="W40" s="66"/>
      <c r="X40" s="133"/>
      <c r="Y40" s="66"/>
      <c r="Z40" s="133"/>
      <c r="AA40" s="66"/>
      <c r="AB40" s="133"/>
      <c r="AC40" s="66"/>
      <c r="AD40" s="133"/>
      <c r="AE40" s="66"/>
      <c r="AF40" s="133"/>
      <c r="AG40" s="66"/>
      <c r="AH40" s="5">
        <f t="shared" si="1"/>
        <v>0</v>
      </c>
      <c r="AI40" s="5" t="e">
        <f t="shared" si="2"/>
        <v>#DIV/0!</v>
      </c>
      <c r="AJ40" s="5">
        <f t="shared" si="4"/>
        <v>0</v>
      </c>
      <c r="AK40" s="307" t="b">
        <f t="shared" si="5"/>
        <v>0</v>
      </c>
    </row>
    <row r="41" spans="2:39" ht="27.75" customHeight="1" x14ac:dyDescent="0.25">
      <c r="B41" s="255" t="s">
        <v>15</v>
      </c>
      <c r="C41" s="134"/>
      <c r="D41" s="254" t="s">
        <v>15</v>
      </c>
      <c r="E41" s="134"/>
      <c r="F41" s="232" t="str">
        <f t="shared" si="0"/>
        <v>-</v>
      </c>
      <c r="G41" s="232" t="str">
        <f t="shared" si="3"/>
        <v>-</v>
      </c>
      <c r="H41" s="66"/>
      <c r="I41" s="66"/>
      <c r="J41" s="133"/>
      <c r="K41" s="66"/>
      <c r="L41" s="133"/>
      <c r="M41" s="66"/>
      <c r="N41" s="133"/>
      <c r="O41" s="66"/>
      <c r="P41" s="133"/>
      <c r="Q41" s="66"/>
      <c r="R41" s="133"/>
      <c r="S41" s="66"/>
      <c r="T41" s="133"/>
      <c r="U41" s="66"/>
      <c r="V41" s="133"/>
      <c r="W41" s="66"/>
      <c r="X41" s="133"/>
      <c r="Y41" s="66"/>
      <c r="Z41" s="133"/>
      <c r="AA41" s="66"/>
      <c r="AB41" s="133"/>
      <c r="AC41" s="66"/>
      <c r="AD41" s="133"/>
      <c r="AE41" s="66"/>
      <c r="AF41" s="133"/>
      <c r="AG41" s="66"/>
      <c r="AH41" s="5">
        <f t="shared" si="1"/>
        <v>0</v>
      </c>
      <c r="AI41" s="5" t="e">
        <f t="shared" si="2"/>
        <v>#DIV/0!</v>
      </c>
      <c r="AJ41" s="5">
        <f t="shared" si="4"/>
        <v>0</v>
      </c>
      <c r="AK41" s="307" t="b">
        <f t="shared" si="5"/>
        <v>0</v>
      </c>
    </row>
    <row r="42" spans="2:39" ht="27.75" customHeight="1" x14ac:dyDescent="0.25">
      <c r="B42" s="255" t="s">
        <v>15</v>
      </c>
      <c r="C42" s="134"/>
      <c r="D42" s="254" t="s">
        <v>15</v>
      </c>
      <c r="E42" s="134"/>
      <c r="F42" s="232" t="str">
        <f t="shared" si="0"/>
        <v>-</v>
      </c>
      <c r="G42" s="232" t="str">
        <f t="shared" si="3"/>
        <v>-</v>
      </c>
      <c r="H42" s="66"/>
      <c r="I42" s="66"/>
      <c r="J42" s="133"/>
      <c r="K42" s="66"/>
      <c r="L42" s="133"/>
      <c r="M42" s="66"/>
      <c r="N42" s="133"/>
      <c r="O42" s="66"/>
      <c r="P42" s="133"/>
      <c r="Q42" s="66"/>
      <c r="R42" s="133"/>
      <c r="S42" s="66"/>
      <c r="T42" s="133"/>
      <c r="U42" s="66"/>
      <c r="V42" s="133"/>
      <c r="W42" s="66"/>
      <c r="X42" s="133"/>
      <c r="Y42" s="66"/>
      <c r="Z42" s="133"/>
      <c r="AA42" s="66"/>
      <c r="AB42" s="133"/>
      <c r="AC42" s="66"/>
      <c r="AD42" s="133"/>
      <c r="AE42" s="66"/>
      <c r="AF42" s="133"/>
      <c r="AG42" s="66"/>
      <c r="AH42" s="5">
        <f t="shared" si="1"/>
        <v>0</v>
      </c>
      <c r="AI42" s="5" t="e">
        <f t="shared" si="2"/>
        <v>#DIV/0!</v>
      </c>
      <c r="AJ42" s="5">
        <f t="shared" si="4"/>
        <v>0</v>
      </c>
      <c r="AK42" s="307" t="b">
        <f t="shared" si="5"/>
        <v>0</v>
      </c>
    </row>
    <row r="43" spans="2:39" ht="27.75" customHeight="1" x14ac:dyDescent="0.25">
      <c r="B43" s="255" t="s">
        <v>15</v>
      </c>
      <c r="C43" s="134"/>
      <c r="D43" s="254" t="s">
        <v>15</v>
      </c>
      <c r="E43" s="134"/>
      <c r="F43" s="232" t="str">
        <f t="shared" si="0"/>
        <v>-</v>
      </c>
      <c r="G43" s="232" t="str">
        <f t="shared" si="3"/>
        <v>-</v>
      </c>
      <c r="H43" s="66"/>
      <c r="I43" s="66"/>
      <c r="J43" s="133"/>
      <c r="K43" s="66"/>
      <c r="L43" s="133"/>
      <c r="M43" s="66"/>
      <c r="N43" s="133"/>
      <c r="O43" s="66"/>
      <c r="P43" s="133"/>
      <c r="Q43" s="66"/>
      <c r="R43" s="133"/>
      <c r="S43" s="66"/>
      <c r="T43" s="133"/>
      <c r="U43" s="66"/>
      <c r="V43" s="133"/>
      <c r="W43" s="66"/>
      <c r="X43" s="133"/>
      <c r="Y43" s="66"/>
      <c r="Z43" s="133"/>
      <c r="AA43" s="66"/>
      <c r="AB43" s="133"/>
      <c r="AC43" s="66"/>
      <c r="AD43" s="133"/>
      <c r="AE43" s="66"/>
      <c r="AF43" s="133"/>
      <c r="AG43" s="66"/>
      <c r="AH43" s="5">
        <f t="shared" si="1"/>
        <v>0</v>
      </c>
      <c r="AI43" s="5" t="e">
        <f t="shared" si="2"/>
        <v>#DIV/0!</v>
      </c>
      <c r="AJ43" s="5">
        <f t="shared" si="4"/>
        <v>0</v>
      </c>
      <c r="AK43" s="307" t="b">
        <f t="shared" si="5"/>
        <v>0</v>
      </c>
    </row>
    <row r="44" spans="2:39" ht="27.75" customHeight="1" x14ac:dyDescent="0.25">
      <c r="B44" s="255" t="s">
        <v>15</v>
      </c>
      <c r="C44" s="134"/>
      <c r="D44" s="254" t="s">
        <v>15</v>
      </c>
      <c r="E44" s="134"/>
      <c r="F44" s="232" t="str">
        <f t="shared" si="0"/>
        <v>-</v>
      </c>
      <c r="G44" s="232" t="str">
        <f t="shared" si="3"/>
        <v>-</v>
      </c>
      <c r="H44" s="66"/>
      <c r="I44" s="66"/>
      <c r="J44" s="133"/>
      <c r="K44" s="66"/>
      <c r="L44" s="133"/>
      <c r="M44" s="66"/>
      <c r="N44" s="133"/>
      <c r="O44" s="66"/>
      <c r="P44" s="133"/>
      <c r="Q44" s="66"/>
      <c r="R44" s="133"/>
      <c r="S44" s="66"/>
      <c r="T44" s="133"/>
      <c r="U44" s="66"/>
      <c r="V44" s="133"/>
      <c r="W44" s="66"/>
      <c r="X44" s="133"/>
      <c r="Y44" s="66"/>
      <c r="Z44" s="133"/>
      <c r="AA44" s="66"/>
      <c r="AB44" s="133"/>
      <c r="AC44" s="66"/>
      <c r="AD44" s="133"/>
      <c r="AE44" s="66"/>
      <c r="AF44" s="133"/>
      <c r="AG44" s="66"/>
      <c r="AH44" s="5">
        <f t="shared" si="1"/>
        <v>0</v>
      </c>
      <c r="AI44" s="5" t="e">
        <f t="shared" si="2"/>
        <v>#DIV/0!</v>
      </c>
      <c r="AJ44" s="5">
        <f t="shared" si="4"/>
        <v>0</v>
      </c>
      <c r="AK44" s="307" t="b">
        <f t="shared" si="5"/>
        <v>0</v>
      </c>
    </row>
    <row r="45" spans="2:39" ht="27.75" customHeight="1" x14ac:dyDescent="0.25">
      <c r="B45" s="255" t="s">
        <v>15</v>
      </c>
      <c r="C45" s="134"/>
      <c r="D45" s="254" t="s">
        <v>15</v>
      </c>
      <c r="E45" s="134"/>
      <c r="F45" s="232" t="str">
        <f t="shared" si="0"/>
        <v>-</v>
      </c>
      <c r="G45" s="232" t="str">
        <f t="shared" si="3"/>
        <v>-</v>
      </c>
      <c r="H45" s="66"/>
      <c r="I45" s="66"/>
      <c r="J45" s="133"/>
      <c r="K45" s="66"/>
      <c r="L45" s="133"/>
      <c r="M45" s="66"/>
      <c r="N45" s="133"/>
      <c r="O45" s="66"/>
      <c r="P45" s="133"/>
      <c r="Q45" s="66"/>
      <c r="R45" s="133"/>
      <c r="S45" s="66"/>
      <c r="T45" s="133"/>
      <c r="U45" s="66"/>
      <c r="V45" s="133"/>
      <c r="W45" s="66"/>
      <c r="X45" s="133"/>
      <c r="Y45" s="66"/>
      <c r="Z45" s="133"/>
      <c r="AA45" s="66"/>
      <c r="AB45" s="133"/>
      <c r="AC45" s="66"/>
      <c r="AD45" s="133"/>
      <c r="AE45" s="66"/>
      <c r="AF45" s="133"/>
      <c r="AG45" s="66"/>
      <c r="AH45" s="5">
        <f t="shared" si="1"/>
        <v>0</v>
      </c>
      <c r="AI45" s="5" t="e">
        <f t="shared" si="2"/>
        <v>#DIV/0!</v>
      </c>
      <c r="AJ45" s="5">
        <f t="shared" si="4"/>
        <v>0</v>
      </c>
      <c r="AK45" s="307" t="b">
        <f t="shared" si="5"/>
        <v>0</v>
      </c>
    </row>
    <row r="46" spans="2:39" ht="27.75" customHeight="1" x14ac:dyDescent="0.25">
      <c r="B46" s="255" t="s">
        <v>15</v>
      </c>
      <c r="C46" s="134"/>
      <c r="D46" s="254" t="s">
        <v>15</v>
      </c>
      <c r="E46" s="134"/>
      <c r="F46" s="232" t="str">
        <f t="shared" si="0"/>
        <v>-</v>
      </c>
      <c r="G46" s="232" t="str">
        <f t="shared" si="3"/>
        <v>-</v>
      </c>
      <c r="H46" s="66"/>
      <c r="I46" s="66"/>
      <c r="J46" s="133"/>
      <c r="K46" s="66"/>
      <c r="L46" s="133"/>
      <c r="M46" s="66"/>
      <c r="N46" s="133"/>
      <c r="O46" s="66"/>
      <c r="P46" s="133"/>
      <c r="Q46" s="66"/>
      <c r="R46" s="133"/>
      <c r="S46" s="66"/>
      <c r="T46" s="133"/>
      <c r="U46" s="66"/>
      <c r="V46" s="133"/>
      <c r="W46" s="66"/>
      <c r="X46" s="133"/>
      <c r="Y46" s="66"/>
      <c r="Z46" s="133"/>
      <c r="AA46" s="66"/>
      <c r="AB46" s="133"/>
      <c r="AC46" s="66"/>
      <c r="AD46" s="133"/>
      <c r="AE46" s="66"/>
      <c r="AF46" s="133"/>
      <c r="AG46" s="66"/>
      <c r="AH46" s="5">
        <f t="shared" si="1"/>
        <v>0</v>
      </c>
      <c r="AI46" s="5" t="e">
        <f t="shared" si="2"/>
        <v>#DIV/0!</v>
      </c>
      <c r="AJ46" s="5">
        <f t="shared" si="4"/>
        <v>0</v>
      </c>
      <c r="AK46" s="307" t="b">
        <f t="shared" si="5"/>
        <v>0</v>
      </c>
    </row>
    <row r="47" spans="2:39" ht="27.75" customHeight="1" x14ac:dyDescent="0.25">
      <c r="B47" s="255" t="s">
        <v>15</v>
      </c>
      <c r="C47" s="134"/>
      <c r="D47" s="254" t="s">
        <v>15</v>
      </c>
      <c r="E47" s="134"/>
      <c r="F47" s="232" t="str">
        <f t="shared" si="0"/>
        <v>-</v>
      </c>
      <c r="G47" s="232" t="str">
        <f t="shared" si="3"/>
        <v>-</v>
      </c>
      <c r="H47" s="66"/>
      <c r="I47" s="66"/>
      <c r="J47" s="133"/>
      <c r="K47" s="66"/>
      <c r="L47" s="133"/>
      <c r="M47" s="66"/>
      <c r="N47" s="133"/>
      <c r="O47" s="66"/>
      <c r="P47" s="133"/>
      <c r="Q47" s="66"/>
      <c r="R47" s="133"/>
      <c r="S47" s="66"/>
      <c r="T47" s="133"/>
      <c r="U47" s="66"/>
      <c r="V47" s="133"/>
      <c r="W47" s="66"/>
      <c r="X47" s="133"/>
      <c r="Y47" s="66"/>
      <c r="Z47" s="133"/>
      <c r="AA47" s="66"/>
      <c r="AB47" s="133"/>
      <c r="AC47" s="66"/>
      <c r="AD47" s="133"/>
      <c r="AE47" s="66"/>
      <c r="AF47" s="133"/>
      <c r="AG47" s="66"/>
      <c r="AH47" s="5">
        <f t="shared" si="1"/>
        <v>0</v>
      </c>
      <c r="AI47" s="5" t="e">
        <f t="shared" si="2"/>
        <v>#DIV/0!</v>
      </c>
      <c r="AJ47" s="5">
        <f t="shared" si="4"/>
        <v>0</v>
      </c>
      <c r="AK47" s="307" t="b">
        <f t="shared" si="5"/>
        <v>0</v>
      </c>
    </row>
    <row r="48" spans="2:39" ht="27.75" customHeight="1" x14ac:dyDescent="0.25">
      <c r="B48" s="255" t="s">
        <v>15</v>
      </c>
      <c r="C48" s="134"/>
      <c r="D48" s="254" t="s">
        <v>15</v>
      </c>
      <c r="E48" s="134"/>
      <c r="F48" s="232" t="str">
        <f t="shared" si="0"/>
        <v>-</v>
      </c>
      <c r="G48" s="232" t="str">
        <f t="shared" si="3"/>
        <v>-</v>
      </c>
      <c r="H48" s="66"/>
      <c r="I48" s="66"/>
      <c r="J48" s="133"/>
      <c r="K48" s="66"/>
      <c r="L48" s="133"/>
      <c r="M48" s="66"/>
      <c r="N48" s="133"/>
      <c r="O48" s="66"/>
      <c r="P48" s="133"/>
      <c r="Q48" s="66"/>
      <c r="R48" s="133"/>
      <c r="S48" s="66"/>
      <c r="T48" s="133"/>
      <c r="U48" s="66"/>
      <c r="V48" s="133"/>
      <c r="W48" s="66"/>
      <c r="X48" s="133"/>
      <c r="Y48" s="66"/>
      <c r="Z48" s="133"/>
      <c r="AA48" s="66"/>
      <c r="AB48" s="133"/>
      <c r="AC48" s="66"/>
      <c r="AD48" s="133"/>
      <c r="AE48" s="66"/>
      <c r="AF48" s="133"/>
      <c r="AG48" s="66"/>
      <c r="AH48" s="5">
        <f t="shared" si="1"/>
        <v>0</v>
      </c>
      <c r="AI48" s="5" t="e">
        <f t="shared" si="2"/>
        <v>#DIV/0!</v>
      </c>
      <c r="AJ48" s="5">
        <f t="shared" si="4"/>
        <v>0</v>
      </c>
      <c r="AK48" s="307" t="b">
        <f t="shared" si="5"/>
        <v>0</v>
      </c>
    </row>
    <row r="49" spans="1:37" ht="27.75" customHeight="1" x14ac:dyDescent="0.25">
      <c r="B49" s="255" t="s">
        <v>15</v>
      </c>
      <c r="C49" s="134"/>
      <c r="D49" s="254" t="s">
        <v>15</v>
      </c>
      <c r="E49" s="134"/>
      <c r="F49" s="232" t="str">
        <f t="shared" si="0"/>
        <v>-</v>
      </c>
      <c r="G49" s="232" t="str">
        <f t="shared" si="3"/>
        <v>-</v>
      </c>
      <c r="H49" s="66"/>
      <c r="I49" s="66"/>
      <c r="J49" s="133"/>
      <c r="K49" s="66"/>
      <c r="L49" s="133"/>
      <c r="M49" s="66"/>
      <c r="N49" s="133"/>
      <c r="O49" s="66"/>
      <c r="P49" s="133"/>
      <c r="Q49" s="66"/>
      <c r="R49" s="133"/>
      <c r="S49" s="66"/>
      <c r="T49" s="133"/>
      <c r="U49" s="66"/>
      <c r="V49" s="133"/>
      <c r="W49" s="66"/>
      <c r="X49" s="133"/>
      <c r="Y49" s="66"/>
      <c r="Z49" s="133"/>
      <c r="AA49" s="66"/>
      <c r="AB49" s="133"/>
      <c r="AC49" s="66"/>
      <c r="AD49" s="133"/>
      <c r="AE49" s="66"/>
      <c r="AF49" s="133"/>
      <c r="AG49" s="66"/>
      <c r="AH49" s="5">
        <f t="shared" si="1"/>
        <v>0</v>
      </c>
      <c r="AI49" s="5" t="e">
        <f t="shared" si="2"/>
        <v>#DIV/0!</v>
      </c>
      <c r="AJ49" s="5">
        <f t="shared" si="4"/>
        <v>0</v>
      </c>
      <c r="AK49" s="307" t="b">
        <f t="shared" si="5"/>
        <v>0</v>
      </c>
    </row>
    <row r="50" spans="1:37" ht="27.75" customHeight="1" x14ac:dyDescent="0.25">
      <c r="B50" s="255" t="s">
        <v>15</v>
      </c>
      <c r="C50" s="134"/>
      <c r="D50" s="254" t="s">
        <v>15</v>
      </c>
      <c r="E50" s="134"/>
      <c r="F50" s="232" t="str">
        <f t="shared" si="0"/>
        <v>-</v>
      </c>
      <c r="G50" s="232" t="str">
        <f t="shared" si="3"/>
        <v>-</v>
      </c>
      <c r="H50" s="66"/>
      <c r="I50" s="66"/>
      <c r="J50" s="133"/>
      <c r="K50" s="66"/>
      <c r="L50" s="133"/>
      <c r="M50" s="66"/>
      <c r="N50" s="133"/>
      <c r="O50" s="66"/>
      <c r="P50" s="133"/>
      <c r="Q50" s="66"/>
      <c r="R50" s="133"/>
      <c r="S50" s="66"/>
      <c r="T50" s="133"/>
      <c r="U50" s="66"/>
      <c r="V50" s="133"/>
      <c r="W50" s="66"/>
      <c r="X50" s="133"/>
      <c r="Y50" s="66"/>
      <c r="Z50" s="133"/>
      <c r="AA50" s="66"/>
      <c r="AB50" s="133"/>
      <c r="AC50" s="66"/>
      <c r="AD50" s="133"/>
      <c r="AE50" s="66"/>
      <c r="AF50" s="133"/>
      <c r="AG50" s="66"/>
      <c r="AH50" s="5">
        <f t="shared" si="1"/>
        <v>0</v>
      </c>
      <c r="AI50" s="5" t="e">
        <f t="shared" si="2"/>
        <v>#DIV/0!</v>
      </c>
      <c r="AJ50" s="5">
        <f t="shared" si="4"/>
        <v>0</v>
      </c>
      <c r="AK50" s="307" t="b">
        <f t="shared" si="5"/>
        <v>0</v>
      </c>
    </row>
    <row r="51" spans="1:37" ht="27.75" customHeight="1" x14ac:dyDescent="0.25">
      <c r="B51" s="255" t="s">
        <v>15</v>
      </c>
      <c r="C51" s="134"/>
      <c r="D51" s="254" t="s">
        <v>15</v>
      </c>
      <c r="E51" s="134"/>
      <c r="F51" s="232" t="str">
        <f t="shared" si="0"/>
        <v>-</v>
      </c>
      <c r="G51" s="232" t="str">
        <f t="shared" si="3"/>
        <v>-</v>
      </c>
      <c r="H51" s="66"/>
      <c r="I51" s="66"/>
      <c r="J51" s="133"/>
      <c r="K51" s="66"/>
      <c r="L51" s="133"/>
      <c r="M51" s="66"/>
      <c r="N51" s="133"/>
      <c r="O51" s="66"/>
      <c r="P51" s="133"/>
      <c r="Q51" s="66"/>
      <c r="R51" s="133"/>
      <c r="S51" s="66"/>
      <c r="T51" s="133"/>
      <c r="U51" s="66"/>
      <c r="V51" s="133"/>
      <c r="W51" s="66"/>
      <c r="X51" s="133"/>
      <c r="Y51" s="66"/>
      <c r="Z51" s="133"/>
      <c r="AA51" s="66"/>
      <c r="AB51" s="133"/>
      <c r="AC51" s="66"/>
      <c r="AD51" s="133"/>
      <c r="AE51" s="66"/>
      <c r="AF51" s="133"/>
      <c r="AG51" s="66"/>
      <c r="AH51" s="5">
        <f t="shared" si="1"/>
        <v>0</v>
      </c>
      <c r="AI51" s="5" t="e">
        <f t="shared" si="2"/>
        <v>#DIV/0!</v>
      </c>
      <c r="AJ51" s="5">
        <f t="shared" si="4"/>
        <v>0</v>
      </c>
      <c r="AK51" s="307" t="b">
        <f t="shared" si="5"/>
        <v>0</v>
      </c>
    </row>
    <row r="52" spans="1:37" ht="27.75" customHeight="1" x14ac:dyDescent="0.25">
      <c r="B52" s="255" t="s">
        <v>15</v>
      </c>
      <c r="C52" s="134"/>
      <c r="D52" s="254" t="s">
        <v>15</v>
      </c>
      <c r="E52" s="134"/>
      <c r="F52" s="232" t="str">
        <f t="shared" si="0"/>
        <v>-</v>
      </c>
      <c r="G52" s="232" t="str">
        <f t="shared" si="3"/>
        <v>-</v>
      </c>
      <c r="H52" s="66"/>
      <c r="I52" s="66"/>
      <c r="J52" s="133"/>
      <c r="K52" s="66"/>
      <c r="L52" s="133"/>
      <c r="M52" s="66"/>
      <c r="N52" s="133"/>
      <c r="O52" s="66"/>
      <c r="P52" s="133"/>
      <c r="Q52" s="66"/>
      <c r="R52" s="133"/>
      <c r="S52" s="66"/>
      <c r="T52" s="133"/>
      <c r="U52" s="66"/>
      <c r="V52" s="133"/>
      <c r="W52" s="66"/>
      <c r="X52" s="133"/>
      <c r="Y52" s="66"/>
      <c r="Z52" s="133"/>
      <c r="AA52" s="66"/>
      <c r="AB52" s="133"/>
      <c r="AC52" s="66"/>
      <c r="AD52" s="133"/>
      <c r="AE52" s="66"/>
      <c r="AF52" s="133"/>
      <c r="AG52" s="66"/>
      <c r="AH52" s="5">
        <f t="shared" si="1"/>
        <v>0</v>
      </c>
      <c r="AI52" s="5" t="e">
        <f t="shared" si="2"/>
        <v>#DIV/0!</v>
      </c>
      <c r="AJ52" s="5">
        <f t="shared" si="4"/>
        <v>0</v>
      </c>
      <c r="AK52" s="307" t="b">
        <f t="shared" si="5"/>
        <v>0</v>
      </c>
    </row>
    <row r="53" spans="1:37" ht="27.75" customHeight="1" x14ac:dyDescent="0.25">
      <c r="B53" s="255" t="s">
        <v>15</v>
      </c>
      <c r="C53" s="134"/>
      <c r="D53" s="254" t="s">
        <v>15</v>
      </c>
      <c r="E53" s="134"/>
      <c r="F53" s="232" t="str">
        <f t="shared" si="0"/>
        <v>-</v>
      </c>
      <c r="G53" s="232" t="str">
        <f t="shared" si="3"/>
        <v>-</v>
      </c>
      <c r="H53" s="66"/>
      <c r="I53" s="66"/>
      <c r="J53" s="133"/>
      <c r="K53" s="66"/>
      <c r="L53" s="133"/>
      <c r="M53" s="66"/>
      <c r="N53" s="133"/>
      <c r="O53" s="66"/>
      <c r="P53" s="133"/>
      <c r="Q53" s="66"/>
      <c r="R53" s="133"/>
      <c r="S53" s="66"/>
      <c r="T53" s="133"/>
      <c r="U53" s="66"/>
      <c r="V53" s="133"/>
      <c r="W53" s="66"/>
      <c r="X53" s="133"/>
      <c r="Y53" s="66"/>
      <c r="Z53" s="133"/>
      <c r="AA53" s="66"/>
      <c r="AB53" s="133"/>
      <c r="AC53" s="66"/>
      <c r="AD53" s="133"/>
      <c r="AE53" s="66"/>
      <c r="AF53" s="133"/>
      <c r="AG53" s="66"/>
      <c r="AH53" s="5">
        <f t="shared" si="1"/>
        <v>0</v>
      </c>
      <c r="AI53" s="5" t="e">
        <f t="shared" si="2"/>
        <v>#DIV/0!</v>
      </c>
      <c r="AJ53" s="5">
        <f t="shared" si="4"/>
        <v>0</v>
      </c>
      <c r="AK53" s="307" t="b">
        <f t="shared" si="5"/>
        <v>0</v>
      </c>
    </row>
    <row r="54" spans="1:37" ht="27.75" customHeight="1" x14ac:dyDescent="0.25">
      <c r="B54" s="255" t="s">
        <v>15</v>
      </c>
      <c r="C54" s="134"/>
      <c r="D54" s="254" t="s">
        <v>15</v>
      </c>
      <c r="E54" s="134"/>
      <c r="F54" s="232" t="str">
        <f t="shared" si="0"/>
        <v>-</v>
      </c>
      <c r="G54" s="232" t="str">
        <f t="shared" si="3"/>
        <v>-</v>
      </c>
      <c r="H54" s="66"/>
      <c r="I54" s="66"/>
      <c r="J54" s="133"/>
      <c r="K54" s="66"/>
      <c r="L54" s="133"/>
      <c r="M54" s="66"/>
      <c r="N54" s="133"/>
      <c r="O54" s="66"/>
      <c r="P54" s="133"/>
      <c r="Q54" s="66"/>
      <c r="R54" s="133"/>
      <c r="S54" s="66"/>
      <c r="T54" s="133"/>
      <c r="U54" s="66"/>
      <c r="V54" s="133"/>
      <c r="W54" s="66"/>
      <c r="X54" s="133"/>
      <c r="Y54" s="66"/>
      <c r="Z54" s="133"/>
      <c r="AA54" s="66"/>
      <c r="AB54" s="133"/>
      <c r="AC54" s="66"/>
      <c r="AD54" s="133"/>
      <c r="AE54" s="66"/>
      <c r="AF54" s="133"/>
      <c r="AG54" s="66"/>
      <c r="AH54" s="5">
        <f t="shared" si="1"/>
        <v>0</v>
      </c>
      <c r="AI54" s="5" t="e">
        <f t="shared" si="2"/>
        <v>#DIV/0!</v>
      </c>
      <c r="AJ54" s="5">
        <f t="shared" si="4"/>
        <v>0</v>
      </c>
      <c r="AK54" s="307" t="b">
        <f t="shared" si="5"/>
        <v>0</v>
      </c>
    </row>
    <row r="55" spans="1:37" ht="3.75" customHeight="1" x14ac:dyDescent="0.25">
      <c r="A55" s="2"/>
      <c r="B55" s="2"/>
      <c r="C55" s="2"/>
      <c r="D55" s="2"/>
      <c r="E55" s="232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37" ht="1.5" hidden="1" customHeight="1" x14ac:dyDescent="0.25">
      <c r="A56" s="2"/>
      <c r="C56" s="2"/>
      <c r="D56" s="2"/>
      <c r="E56" s="232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37" ht="3" customHeight="1" x14ac:dyDescent="0.25">
      <c r="A57" s="2"/>
      <c r="B57" s="24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</row>
  </sheetData>
  <sheetProtection algorithmName="SHA-512" hashValue="pe9f8ktjRDfMl0ZJcVH48n9aBJxaZFeK9M+a0OaCxJPGgdgGqYebQuD/ZInEYKOgF3i557xxybilLUmjf1h37A==" saltValue="V3J7eL7/8w9VQ0R2fi/O/w==" spinCount="100000" sheet="1" objects="1" scenarios="1"/>
  <mergeCells count="43">
    <mergeCell ref="X17:Y17"/>
    <mergeCell ref="Z17:AA17"/>
    <mergeCell ref="AB17:AC17"/>
    <mergeCell ref="AD17:AE17"/>
    <mergeCell ref="AF17:AG17"/>
    <mergeCell ref="AB16:AC16"/>
    <mergeCell ref="AD16:AE16"/>
    <mergeCell ref="AF16:AG16"/>
    <mergeCell ref="J17:K17"/>
    <mergeCell ref="L17:M17"/>
    <mergeCell ref="N17:O17"/>
    <mergeCell ref="P17:Q17"/>
    <mergeCell ref="R17:S17"/>
    <mergeCell ref="T17:U17"/>
    <mergeCell ref="V17:W17"/>
    <mergeCell ref="P16:Q16"/>
    <mergeCell ref="R16:S16"/>
    <mergeCell ref="T16:U16"/>
    <mergeCell ref="V16:W16"/>
    <mergeCell ref="X16:Y16"/>
    <mergeCell ref="Z16:AA16"/>
    <mergeCell ref="X15:Y15"/>
    <mergeCell ref="Z15:AA15"/>
    <mergeCell ref="AB15:AC15"/>
    <mergeCell ref="AD15:AE15"/>
    <mergeCell ref="AF15:AG15"/>
    <mergeCell ref="B16:E17"/>
    <mergeCell ref="F16:G17"/>
    <mergeCell ref="J16:K16"/>
    <mergeCell ref="L16:M16"/>
    <mergeCell ref="N16:O16"/>
    <mergeCell ref="V15:W15"/>
    <mergeCell ref="B5:D5"/>
    <mergeCell ref="B6:D6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</mergeCells>
  <conditionalFormatting sqref="C20:C54">
    <cfRule type="expression" dxfId="4" priority="2">
      <formula>IF($B20="Outro",FALSE,TRUE)</formula>
    </cfRule>
  </conditionalFormatting>
  <conditionalFormatting sqref="E20:E54">
    <cfRule type="expression" dxfId="3" priority="1">
      <formula>IF($D20="Outro",FALSE,TRUE)</formula>
    </cfRule>
  </conditionalFormatting>
  <dataValidations count="6"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 xr:uid="{00000000-0002-0000-1E00-000000000000}">
      <formula1>" -,&lt;LQ, &lt;Ld"</formula1>
    </dataValidation>
    <dataValidation type="whole" operator="lessThanOrEqual" allowBlank="1" showInputMessage="1" showErrorMessage="1" errorTitle="1" error="O número de horas de descarga deverá ser inferior ou igual ao número de horas do mês" sqref="L17:AG17" xr:uid="{00000000-0002-0000-1E00-000001000000}">
      <formula1>L18</formula1>
    </dataValidation>
    <dataValidation allowBlank="1" showInputMessage="1" showErrorMessage="1" prompt="O título da folha de cálculo encontra-se nesta célula" sqref="B1 I1" xr:uid="{00000000-0002-0000-1E00-000002000000}"/>
    <dataValidation type="list" allowBlank="1" showInputMessage="1" showErrorMessage="1" sqref="K9" xr:uid="{00000000-0002-0000-1E00-000003000000}">
      <formula1>"&lt;Selecionar&gt;, Águas pluviais potencialmente contaminadas, Industrial, Doméstico, Doméstico e Industrial, Todos, Outro (identificar nas observações)"</formula1>
    </dataValidation>
    <dataValidation type="list" allowBlank="1" showInputMessage="1" showErrorMessage="1" sqref="E9 L9" xr:uid="{00000000-0002-0000-1E00-000004000000}">
      <formula1>"&lt;Selecionar&gt;,Contínuo,Descontínuo,Outro"</formula1>
    </dataValidation>
    <dataValidation type="list" allowBlank="1" showInputMessage="1" showErrorMessage="1" sqref="D9" xr:uid="{00000000-0002-0000-1E00-000005000000}">
      <formula1>"&lt;Selecionar&gt;, Águas pluviais, Industrial, Doméstico, Doméstico e Industrial, Todos, Outro"</formula1>
    </dataValidation>
  </dataValidations>
  <hyperlinks>
    <hyperlink ref="B2" location="Atividade!A1" display="&lt; Voltar ao ínicio" xr:uid="{00000000-0004-0000-1E00-000000000000}"/>
    <hyperlink ref="B13" location="topoagua" display="&lt;&lt; Voltar ao topo" xr:uid="{00000000-0004-0000-1E00-000001000000}"/>
    <hyperlink ref="B5:D5" location="Listagem_e_caracteristicas_dos_pontos_de_emissão" display="Listagem e caracteristicas dos pontos de emissão" xr:uid="{00000000-0004-0000-1E00-000002000000}"/>
    <hyperlink ref="B6:D6" location="Rejeição_em_coletor___preencha_uma_tabela_para_cada_ponto_de_emissão__se_necessário_copie_a_tabela_completa_e_cole_abaixo_da_anterior" display="Rejeição de águas resíduais" xr:uid="{00000000-0004-0000-1E00-000003000000}"/>
    <hyperlink ref="B7" location="'ED2'!A1" display="ED2" xr:uid="{00000000-0004-0000-1E00-000004000000}"/>
    <hyperlink ref="C7" location="'ED3'!A1" display="ED3" xr:uid="{00000000-0004-0000-1E00-000005000000}"/>
    <hyperlink ref="D7" location="'ED4'!A1" display="ED4" xr:uid="{00000000-0004-0000-1E00-000006000000}"/>
    <hyperlink ref="E7" location="'ED5'!A1" display="ED5" xr:uid="{00000000-0004-0000-1E00-000007000000}"/>
    <hyperlink ref="F7" location="'ED6'!A1" display="ED6" xr:uid="{00000000-0004-0000-1E00-000008000000}"/>
    <hyperlink ref="G7" location="'ED7'!A1" display="ED7" xr:uid="{00000000-0004-0000-1E00-000009000000}"/>
    <hyperlink ref="H7" location="'ED8'!A1" display="ED8" xr:uid="{00000000-0004-0000-1E00-00000A000000}"/>
    <hyperlink ref="I7" location="'ED9'!A1" display="ED9" xr:uid="{00000000-0004-0000-1E00-00000B000000}"/>
    <hyperlink ref="J7" location="'ED10'!A1" display="ED10" xr:uid="{00000000-0004-0000-1E00-00000C000000}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E00-000006000000}">
          <x14:formula1>
            <xm:f>Suporte!$T$6:$T$196</xm:f>
          </x14:formula1>
          <xm:sqref>B20:B55</xm:sqref>
        </x14:dataValidation>
        <x14:dataValidation type="list" allowBlank="1" showInputMessage="1" showErrorMessage="1" xr:uid="{00000000-0002-0000-1E00-000007000000}">
          <x14:formula1>
            <xm:f>Suporte!$A$6:$A$23</xm:f>
          </x14:formula1>
          <xm:sqref>D20:D54 C55:D55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Q57"/>
  <sheetViews>
    <sheetView topLeftCell="B1" zoomScale="50" zoomScaleNormal="50" workbookViewId="0">
      <selection activeCell="B2" sqref="B2"/>
    </sheetView>
  </sheetViews>
  <sheetFormatPr defaultColWidth="9" defaultRowHeight="15" x14ac:dyDescent="0.25"/>
  <cols>
    <col min="1" max="1" width="3.375" style="5" customWidth="1"/>
    <col min="2" max="2" width="12.125" style="5" customWidth="1"/>
    <col min="3" max="3" width="13.875" style="5" customWidth="1"/>
    <col min="4" max="5" width="15.875" style="5" customWidth="1"/>
    <col min="6" max="6" width="18.375" style="5" customWidth="1"/>
    <col min="7" max="7" width="12.75" style="5" customWidth="1"/>
    <col min="8" max="8" width="14.875" style="5" customWidth="1"/>
    <col min="9" max="9" width="12.75" style="5" customWidth="1"/>
    <col min="10" max="10" width="8.5" style="5" customWidth="1"/>
    <col min="11" max="11" width="17.625" style="5" customWidth="1"/>
    <col min="12" max="12" width="8.5" style="5" customWidth="1"/>
    <col min="13" max="13" width="17.625" style="5" customWidth="1"/>
    <col min="14" max="14" width="8.5" style="5" customWidth="1"/>
    <col min="15" max="15" width="17.625" style="5" customWidth="1"/>
    <col min="16" max="16" width="8.5" style="5" customWidth="1"/>
    <col min="17" max="17" width="17.625" style="5" customWidth="1"/>
    <col min="18" max="18" width="8.5" style="5" customWidth="1"/>
    <col min="19" max="19" width="17.625" style="5" customWidth="1"/>
    <col min="20" max="20" width="8.5" style="5" customWidth="1"/>
    <col min="21" max="21" width="17.625" style="5" customWidth="1"/>
    <col min="22" max="22" width="8.5" style="5" customWidth="1"/>
    <col min="23" max="23" width="17.625" style="5" customWidth="1"/>
    <col min="24" max="24" width="8.5" style="5" customWidth="1"/>
    <col min="25" max="25" width="17.625" style="5" customWidth="1"/>
    <col min="26" max="26" width="8.5" style="5" customWidth="1"/>
    <col min="27" max="27" width="17.625" style="5" customWidth="1"/>
    <col min="28" max="28" width="8.5" style="5" customWidth="1"/>
    <col min="29" max="29" width="17.625" style="5" customWidth="1"/>
    <col min="30" max="30" width="8.5" style="5" customWidth="1"/>
    <col min="31" max="31" width="17.625" style="5" customWidth="1"/>
    <col min="32" max="32" width="8.5" style="5" customWidth="1"/>
    <col min="33" max="33" width="17.625" style="5" customWidth="1"/>
    <col min="34" max="34" width="9.25" style="5" hidden="1" customWidth="1"/>
    <col min="35" max="35" width="11.75" style="5" hidden="1" customWidth="1"/>
    <col min="36" max="36" width="16.375" style="5" hidden="1" customWidth="1"/>
    <col min="37" max="37" width="9" style="5" hidden="1" customWidth="1"/>
    <col min="38" max="38" width="0" style="5" hidden="1" customWidth="1"/>
    <col min="39" max="16384" width="9" style="5"/>
  </cols>
  <sheetData>
    <row r="1" spans="1:37" ht="23.25" x14ac:dyDescent="0.25">
      <c r="A1" s="236"/>
      <c r="B1" s="87" t="s">
        <v>149</v>
      </c>
      <c r="C1" s="236"/>
      <c r="D1" s="236"/>
      <c r="E1" s="236"/>
      <c r="F1" s="236"/>
      <c r="G1" s="17" t="s">
        <v>10</v>
      </c>
      <c r="H1" s="18">
        <f>Atividade!L3</f>
        <v>0</v>
      </c>
      <c r="I1" s="88" t="s">
        <v>6</v>
      </c>
      <c r="J1" s="18">
        <f>Atividade!I3</f>
        <v>2021</v>
      </c>
      <c r="K1" s="18"/>
      <c r="L1" s="237"/>
      <c r="M1" s="236"/>
      <c r="N1" s="236"/>
      <c r="O1" s="236"/>
      <c r="P1" s="236"/>
      <c r="Q1" s="236"/>
      <c r="R1" s="236"/>
      <c r="S1" s="236"/>
      <c r="T1" s="236"/>
      <c r="U1" s="236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pans="1:37" ht="16.5" thickBot="1" x14ac:dyDescent="0.3">
      <c r="A2" s="238"/>
      <c r="B2" s="92" t="s">
        <v>11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3" t="s">
        <v>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5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5">
      <c r="A5" s="3"/>
      <c r="B5" s="724" t="s">
        <v>2408</v>
      </c>
      <c r="C5" s="724"/>
      <c r="D5" s="72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5">
      <c r="A6" s="3"/>
      <c r="B6" s="724" t="s">
        <v>2512</v>
      </c>
      <c r="C6" s="724"/>
      <c r="D6" s="724"/>
      <c r="E6" s="239"/>
      <c r="F6" s="239"/>
      <c r="G6" s="239"/>
      <c r="H6" s="239"/>
      <c r="I6" s="239"/>
      <c r="J6" s="239"/>
      <c r="K6" s="239"/>
      <c r="L6" s="239"/>
      <c r="M6" s="239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2" customHeight="1" x14ac:dyDescent="0.25">
      <c r="A7" s="3"/>
      <c r="B7" s="239" t="s">
        <v>2666</v>
      </c>
      <c r="C7" s="239" t="s">
        <v>2450</v>
      </c>
      <c r="D7" s="239" t="s">
        <v>2451</v>
      </c>
      <c r="E7" s="239" t="s">
        <v>2452</v>
      </c>
      <c r="F7" s="239" t="s">
        <v>2453</v>
      </c>
      <c r="G7" s="239" t="s">
        <v>2454</v>
      </c>
      <c r="H7" s="239" t="s">
        <v>2455</v>
      </c>
      <c r="I7" s="239" t="s">
        <v>2456</v>
      </c>
      <c r="J7" s="239" t="s">
        <v>2457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9" spans="1:37" ht="5.2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177"/>
      <c r="O9" s="2"/>
      <c r="P9" s="2"/>
      <c r="Q9" s="2"/>
      <c r="R9" s="2"/>
      <c r="S9" s="2"/>
      <c r="T9" s="2"/>
    </row>
    <row r="10" spans="1:37" ht="27" customHeight="1" x14ac:dyDescent="0.25">
      <c r="A10" s="24"/>
      <c r="B10" s="41" t="s">
        <v>2513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"/>
      <c r="AG10" s="2"/>
      <c r="AH10" s="2"/>
      <c r="AI10" s="2"/>
      <c r="AJ10" s="2"/>
      <c r="AK10" s="2"/>
    </row>
    <row r="11" spans="1:37" ht="5.25" customHeight="1" x14ac:dyDescent="0.25">
      <c r="A11" s="2"/>
      <c r="B11" s="158"/>
      <c r="C11" s="24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2.25" customHeight="1" x14ac:dyDescent="0.25">
      <c r="A12" s="2"/>
      <c r="B12" s="94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5" customHeight="1" x14ac:dyDescent="0.25">
      <c r="A13" s="2"/>
      <c r="B13" s="239" t="s">
        <v>2381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5.75" x14ac:dyDescent="0.25">
      <c r="A14" s="2"/>
      <c r="B14" s="99" t="s">
        <v>2944</v>
      </c>
      <c r="C14" s="2"/>
      <c r="D14" s="2"/>
      <c r="E14" s="2"/>
      <c r="F14" s="2"/>
      <c r="G14" s="243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37" ht="60.75" customHeight="1" x14ac:dyDescent="0.25">
      <c r="B15" s="664" t="s">
        <v>2429</v>
      </c>
      <c r="C15" s="664"/>
      <c r="D15" s="664"/>
      <c r="E15" s="649"/>
      <c r="F15" s="651"/>
      <c r="G15" s="664" t="s">
        <v>2510</v>
      </c>
      <c r="H15" s="664"/>
      <c r="I15" s="135"/>
      <c r="J15" s="810" t="s">
        <v>28</v>
      </c>
      <c r="K15" s="799"/>
      <c r="L15" s="798" t="s">
        <v>29</v>
      </c>
      <c r="M15" s="799"/>
      <c r="N15" s="798" t="s">
        <v>30</v>
      </c>
      <c r="O15" s="799"/>
      <c r="P15" s="798" t="s">
        <v>31</v>
      </c>
      <c r="Q15" s="799"/>
      <c r="R15" s="798" t="s">
        <v>32</v>
      </c>
      <c r="S15" s="799"/>
      <c r="T15" s="798" t="s">
        <v>33</v>
      </c>
      <c r="U15" s="799"/>
      <c r="V15" s="798" t="s">
        <v>34</v>
      </c>
      <c r="W15" s="799"/>
      <c r="X15" s="798" t="s">
        <v>35</v>
      </c>
      <c r="Y15" s="799"/>
      <c r="Z15" s="798" t="s">
        <v>36</v>
      </c>
      <c r="AA15" s="799"/>
      <c r="AB15" s="798" t="s">
        <v>37</v>
      </c>
      <c r="AC15" s="799"/>
      <c r="AD15" s="798" t="s">
        <v>38</v>
      </c>
      <c r="AE15" s="799"/>
      <c r="AF15" s="798" t="s">
        <v>39</v>
      </c>
      <c r="AG15" s="802"/>
      <c r="AH15" s="244" t="s">
        <v>131</v>
      </c>
    </row>
    <row r="16" spans="1:37" ht="39" customHeight="1" x14ac:dyDescent="0.25">
      <c r="B16" s="664" t="s">
        <v>2508</v>
      </c>
      <c r="C16" s="664"/>
      <c r="D16" s="664"/>
      <c r="E16" s="664"/>
      <c r="F16" s="789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790"/>
      <c r="H16" s="301" t="s">
        <v>2507</v>
      </c>
      <c r="I16" s="245" t="s">
        <v>2733</v>
      </c>
      <c r="J16" s="794"/>
      <c r="K16" s="795"/>
      <c r="L16" s="811"/>
      <c r="M16" s="812"/>
      <c r="N16" s="811"/>
      <c r="O16" s="812"/>
      <c r="P16" s="811"/>
      <c r="Q16" s="812"/>
      <c r="R16" s="811"/>
      <c r="S16" s="812"/>
      <c r="T16" s="811"/>
      <c r="U16" s="812"/>
      <c r="V16" s="811"/>
      <c r="W16" s="812"/>
      <c r="X16" s="811"/>
      <c r="Y16" s="812"/>
      <c r="Z16" s="811"/>
      <c r="AA16" s="812"/>
      <c r="AB16" s="811"/>
      <c r="AC16" s="812"/>
      <c r="AD16" s="811"/>
      <c r="AE16" s="812"/>
      <c r="AF16" s="811"/>
      <c r="AG16" s="813"/>
      <c r="AH16" s="246" t="str">
        <f>IFERROR((AVERAGEIF(K16:AG16,"&gt;0")),"")</f>
        <v/>
      </c>
      <c r="AK16" s="30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3">
      <c r="B17" s="664"/>
      <c r="C17" s="664"/>
      <c r="D17" s="664"/>
      <c r="E17" s="664"/>
      <c r="F17" s="791"/>
      <c r="G17" s="792"/>
      <c r="H17" s="301" t="s">
        <v>407</v>
      </c>
      <c r="I17" s="245" t="s">
        <v>408</v>
      </c>
      <c r="J17" s="808"/>
      <c r="K17" s="809"/>
      <c r="L17" s="803"/>
      <c r="M17" s="805"/>
      <c r="N17" s="803"/>
      <c r="O17" s="805"/>
      <c r="P17" s="803"/>
      <c r="Q17" s="805"/>
      <c r="R17" s="803"/>
      <c r="S17" s="805"/>
      <c r="T17" s="803"/>
      <c r="U17" s="805"/>
      <c r="V17" s="803"/>
      <c r="W17" s="805"/>
      <c r="X17" s="803"/>
      <c r="Y17" s="805"/>
      <c r="Z17" s="803"/>
      <c r="AA17" s="805"/>
      <c r="AB17" s="803"/>
      <c r="AC17" s="805"/>
      <c r="AD17" s="803"/>
      <c r="AE17" s="805"/>
      <c r="AF17" s="803"/>
      <c r="AG17" s="804"/>
      <c r="AH17" s="246" t="str">
        <f>IFERROR(AVERAGEIF(K17:AG17,"&gt;0"),"")</f>
        <v/>
      </c>
    </row>
    <row r="18" spans="2:43" ht="17.25" hidden="1" customHeight="1" thickBot="1" x14ac:dyDescent="0.3">
      <c r="B18" s="2"/>
      <c r="C18" s="299" t="s">
        <v>2403</v>
      </c>
      <c r="D18" s="300" t="s">
        <v>408</v>
      </c>
      <c r="E18" s="300"/>
      <c r="F18" s="294"/>
      <c r="G18" s="297" t="s">
        <v>406</v>
      </c>
      <c r="H18" s="247"/>
      <c r="I18" s="247" t="s">
        <v>406</v>
      </c>
      <c r="J18" s="247"/>
      <c r="K18" s="248">
        <f>24*31</f>
        <v>744</v>
      </c>
      <c r="L18" s="248"/>
      <c r="M18" s="248">
        <f>24*28</f>
        <v>672</v>
      </c>
      <c r="N18" s="248"/>
      <c r="O18" s="248">
        <f>24*31</f>
        <v>744</v>
      </c>
      <c r="P18" s="248"/>
      <c r="Q18" s="248">
        <f>24*30</f>
        <v>720</v>
      </c>
      <c r="R18" s="248"/>
      <c r="S18" s="248">
        <f>24*31</f>
        <v>744</v>
      </c>
      <c r="T18" s="248"/>
      <c r="U18" s="248">
        <f>24*30</f>
        <v>720</v>
      </c>
      <c r="V18" s="248"/>
      <c r="W18" s="248">
        <f>27*31</f>
        <v>837</v>
      </c>
      <c r="X18" s="248"/>
      <c r="Y18" s="248">
        <f>24*31</f>
        <v>744</v>
      </c>
      <c r="Z18" s="248"/>
      <c r="AA18" s="248">
        <f>24*30</f>
        <v>720</v>
      </c>
      <c r="AB18" s="248"/>
      <c r="AC18" s="248">
        <f>24*31</f>
        <v>744</v>
      </c>
      <c r="AD18" s="248"/>
      <c r="AE18" s="248">
        <f>24*30</f>
        <v>720</v>
      </c>
      <c r="AF18" s="248"/>
      <c r="AG18" s="248">
        <f>24*31</f>
        <v>744</v>
      </c>
      <c r="AH18" s="249">
        <f>(AVERAGEIF(K18:AG18,"&gt;0"))</f>
        <v>737.75</v>
      </c>
    </row>
    <row r="19" spans="2:43" ht="78" customHeight="1" thickTop="1" x14ac:dyDescent="0.25">
      <c r="B19" s="298" t="s">
        <v>56</v>
      </c>
      <c r="C19" s="298" t="s">
        <v>2439</v>
      </c>
      <c r="D19" s="298" t="s">
        <v>59</v>
      </c>
      <c r="E19" s="298" t="s">
        <v>2776</v>
      </c>
      <c r="F19" s="251" t="s">
        <v>2511</v>
      </c>
      <c r="G19" s="251" t="s">
        <v>2509</v>
      </c>
      <c r="H19" s="250" t="s">
        <v>2488</v>
      </c>
      <c r="I19" s="417" t="s">
        <v>405</v>
      </c>
      <c r="J19" s="416" t="s">
        <v>2427</v>
      </c>
      <c r="K19" s="306" t="s">
        <v>28</v>
      </c>
      <c r="L19" s="416" t="s">
        <v>2427</v>
      </c>
      <c r="M19" s="306" t="s">
        <v>29</v>
      </c>
      <c r="N19" s="416" t="s">
        <v>2427</v>
      </c>
      <c r="O19" s="306" t="s">
        <v>30</v>
      </c>
      <c r="P19" s="416" t="s">
        <v>2427</v>
      </c>
      <c r="Q19" s="306" t="s">
        <v>31</v>
      </c>
      <c r="R19" s="416" t="s">
        <v>2427</v>
      </c>
      <c r="S19" s="306" t="s">
        <v>32</v>
      </c>
      <c r="T19" s="416" t="s">
        <v>2427</v>
      </c>
      <c r="U19" s="306" t="s">
        <v>33</v>
      </c>
      <c r="V19" s="416" t="s">
        <v>2427</v>
      </c>
      <c r="W19" s="306" t="s">
        <v>34</v>
      </c>
      <c r="X19" s="416" t="s">
        <v>2427</v>
      </c>
      <c r="Y19" s="306" t="s">
        <v>35</v>
      </c>
      <c r="Z19" s="416" t="s">
        <v>2427</v>
      </c>
      <c r="AA19" s="306" t="s">
        <v>36</v>
      </c>
      <c r="AB19" s="416" t="s">
        <v>2427</v>
      </c>
      <c r="AC19" s="306" t="s">
        <v>37</v>
      </c>
      <c r="AD19" s="416" t="s">
        <v>2427</v>
      </c>
      <c r="AE19" s="306" t="s">
        <v>38</v>
      </c>
      <c r="AF19" s="416" t="s">
        <v>2427</v>
      </c>
      <c r="AG19" s="306" t="s">
        <v>39</v>
      </c>
      <c r="AH19" s="251" t="s">
        <v>131</v>
      </c>
      <c r="AK19" s="307"/>
      <c r="AL19" s="307"/>
      <c r="AM19" s="307"/>
      <c r="AN19" s="307"/>
      <c r="AO19" s="307"/>
      <c r="AP19" s="307"/>
      <c r="AQ19" s="307"/>
    </row>
    <row r="20" spans="2:43" ht="27.75" customHeight="1" x14ac:dyDescent="0.25">
      <c r="B20" s="255" t="s">
        <v>15</v>
      </c>
      <c r="C20" s="134"/>
      <c r="D20" s="254" t="s">
        <v>15</v>
      </c>
      <c r="E20" s="134"/>
      <c r="F20" s="232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232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66"/>
      <c r="I20" s="305"/>
      <c r="J20" s="133"/>
      <c r="K20" s="66"/>
      <c r="L20" s="133"/>
      <c r="M20" s="66"/>
      <c r="N20" s="133"/>
      <c r="O20" s="66"/>
      <c r="P20" s="133"/>
      <c r="Q20" s="66"/>
      <c r="R20" s="133"/>
      <c r="S20" s="66"/>
      <c r="T20" s="133"/>
      <c r="U20" s="66"/>
      <c r="V20" s="133"/>
      <c r="W20" s="66"/>
      <c r="X20" s="133"/>
      <c r="Y20" s="66"/>
      <c r="Z20" s="133"/>
      <c r="AA20" s="66"/>
      <c r="AB20" s="133"/>
      <c r="AC20" s="66"/>
      <c r="AD20" s="133"/>
      <c r="AE20" s="66"/>
      <c r="AF20" s="133"/>
      <c r="AG20" s="66"/>
      <c r="AH20" s="5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5" t="e">
        <f t="shared" ref="AI20:AI54" si="2">AH20/COUNT(J20:AG20)</f>
        <v>#DIV/0!</v>
      </c>
      <c r="AJ20" s="5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07" t="b">
        <f>IF(AND(K20&gt;0,M20&gt;0,O20&gt;0,Q20&gt;0,S20&gt;0,U20&gt;0,W20&gt;0,Y20&gt;0,AA20&gt;0,AC20&gt;0,AE20&gt;0,AG20&gt;0),TRUE,FALSE)</f>
        <v>0</v>
      </c>
      <c r="AL20" s="30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07"/>
      <c r="AN20" s="307"/>
      <c r="AO20" s="307"/>
      <c r="AP20" s="307"/>
      <c r="AQ20" s="307"/>
    </row>
    <row r="21" spans="2:43" ht="27.75" customHeight="1" x14ac:dyDescent="0.25">
      <c r="B21" s="255" t="s">
        <v>15</v>
      </c>
      <c r="C21" s="134"/>
      <c r="D21" s="254" t="s">
        <v>15</v>
      </c>
      <c r="E21" s="134"/>
      <c r="F21" s="232" t="str">
        <f t="shared" si="0"/>
        <v>-</v>
      </c>
      <c r="G21" s="232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66"/>
      <c r="I21" s="66"/>
      <c r="J21" s="133"/>
      <c r="K21" s="66"/>
      <c r="L21" s="133"/>
      <c r="M21" s="302"/>
      <c r="N21" s="133"/>
      <c r="O21" s="66"/>
      <c r="P21" s="133"/>
      <c r="Q21" s="66"/>
      <c r="R21" s="133"/>
      <c r="S21" s="66"/>
      <c r="T21" s="133"/>
      <c r="U21" s="66"/>
      <c r="V21" s="133"/>
      <c r="W21" s="66"/>
      <c r="X21" s="133"/>
      <c r="Y21" s="66"/>
      <c r="Z21" s="133"/>
      <c r="AA21" s="66"/>
      <c r="AB21" s="133"/>
      <c r="AC21" s="66"/>
      <c r="AD21" s="133"/>
      <c r="AE21" s="66"/>
      <c r="AF21" s="133"/>
      <c r="AG21" s="66"/>
      <c r="AH21" s="5">
        <f t="shared" si="1"/>
        <v>0</v>
      </c>
      <c r="AI21" s="5" t="e">
        <f t="shared" si="2"/>
        <v>#DIV/0!</v>
      </c>
      <c r="AJ21" s="5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07" t="b">
        <f t="shared" ref="AK21:AK54" si="5">IF(AND(K21&gt;0,M21&gt;0,O21&gt;0,Q21&gt;0,S21&gt;0,U21&gt;0,W21&gt;0,Y21&gt;0,AA21&gt;0,AC21&gt;0,AE21&gt;0,AG21&gt;0),TRUE,FALSE)</f>
        <v>0</v>
      </c>
      <c r="AL21" s="30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07"/>
      <c r="AN21" s="307"/>
      <c r="AO21" s="307"/>
      <c r="AP21" s="307"/>
      <c r="AQ21" s="307"/>
    </row>
    <row r="22" spans="2:43" ht="27.75" customHeight="1" x14ac:dyDescent="0.25">
      <c r="B22" s="255" t="s">
        <v>15</v>
      </c>
      <c r="C22" s="134"/>
      <c r="D22" s="254" t="s">
        <v>15</v>
      </c>
      <c r="E22" s="134"/>
      <c r="F22" s="232" t="str">
        <f t="shared" si="0"/>
        <v>-</v>
      </c>
      <c r="G22" s="232" t="str">
        <f t="shared" si="3"/>
        <v>-</v>
      </c>
      <c r="H22" s="66"/>
      <c r="I22" s="66"/>
      <c r="J22" s="133"/>
      <c r="K22" s="66"/>
      <c r="L22" s="133"/>
      <c r="M22" s="66"/>
      <c r="N22" s="133"/>
      <c r="O22" s="66"/>
      <c r="P22" s="133"/>
      <c r="Q22" s="66"/>
      <c r="R22" s="133"/>
      <c r="S22" s="66"/>
      <c r="T22" s="133"/>
      <c r="U22" s="66"/>
      <c r="V22" s="133"/>
      <c r="W22" s="66"/>
      <c r="X22" s="133"/>
      <c r="Y22" s="66"/>
      <c r="Z22" s="133"/>
      <c r="AA22" s="66"/>
      <c r="AB22" s="133"/>
      <c r="AC22" s="66"/>
      <c r="AD22" s="133"/>
      <c r="AE22" s="66"/>
      <c r="AF22" s="133"/>
      <c r="AG22" s="66"/>
      <c r="AH22" s="5">
        <f t="shared" si="1"/>
        <v>0</v>
      </c>
      <c r="AI22" s="5" t="e">
        <f t="shared" si="2"/>
        <v>#DIV/0!</v>
      </c>
      <c r="AJ22" s="5">
        <f t="shared" si="4"/>
        <v>0</v>
      </c>
      <c r="AK22" s="307" t="b">
        <f t="shared" si="5"/>
        <v>0</v>
      </c>
      <c r="AL22" s="307" t="str">
        <f t="shared" si="6"/>
        <v>-</v>
      </c>
      <c r="AM22" s="307"/>
      <c r="AN22" s="307"/>
      <c r="AO22" s="307"/>
      <c r="AP22" s="307"/>
      <c r="AQ22" s="307"/>
    </row>
    <row r="23" spans="2:43" ht="27.75" customHeight="1" x14ac:dyDescent="0.25">
      <c r="B23" s="255" t="s">
        <v>15</v>
      </c>
      <c r="C23" s="134"/>
      <c r="D23" s="254" t="s">
        <v>15</v>
      </c>
      <c r="E23" s="134"/>
      <c r="F23" s="232" t="str">
        <f t="shared" si="0"/>
        <v>-</v>
      </c>
      <c r="G23" s="232" t="str">
        <f t="shared" si="3"/>
        <v>-</v>
      </c>
      <c r="H23" s="66"/>
      <c r="I23" s="66"/>
      <c r="J23" s="133"/>
      <c r="K23" s="66"/>
      <c r="L23" s="133"/>
      <c r="M23" s="66"/>
      <c r="N23" s="133"/>
      <c r="O23" s="66"/>
      <c r="P23" s="133"/>
      <c r="Q23" s="66"/>
      <c r="R23" s="133"/>
      <c r="S23" s="66"/>
      <c r="T23" s="133"/>
      <c r="U23" s="66"/>
      <c r="V23" s="133"/>
      <c r="W23" s="66"/>
      <c r="X23" s="133"/>
      <c r="Y23" s="66"/>
      <c r="Z23" s="133"/>
      <c r="AA23" s="66"/>
      <c r="AB23" s="133"/>
      <c r="AC23" s="66"/>
      <c r="AD23" s="133"/>
      <c r="AE23" s="66"/>
      <c r="AF23" s="133"/>
      <c r="AG23" s="66"/>
      <c r="AH23" s="5">
        <f t="shared" si="1"/>
        <v>0</v>
      </c>
      <c r="AI23" s="5" t="e">
        <f t="shared" si="2"/>
        <v>#DIV/0!</v>
      </c>
      <c r="AJ23" s="5">
        <f t="shared" si="4"/>
        <v>0</v>
      </c>
      <c r="AK23" s="307" t="b">
        <f t="shared" si="5"/>
        <v>0</v>
      </c>
      <c r="AL23" s="307" t="str">
        <f t="shared" si="6"/>
        <v>-</v>
      </c>
      <c r="AM23" s="307"/>
      <c r="AN23" s="307"/>
      <c r="AO23" s="307"/>
      <c r="AP23" s="307"/>
      <c r="AQ23" s="307"/>
    </row>
    <row r="24" spans="2:43" ht="27.75" customHeight="1" x14ac:dyDescent="0.25">
      <c r="B24" s="255" t="s">
        <v>15</v>
      </c>
      <c r="C24" s="134"/>
      <c r="D24" s="254" t="s">
        <v>15</v>
      </c>
      <c r="E24" s="134"/>
      <c r="F24" s="232" t="str">
        <f t="shared" si="0"/>
        <v>-</v>
      </c>
      <c r="G24" s="232" t="str">
        <f t="shared" si="3"/>
        <v>-</v>
      </c>
      <c r="H24" s="66"/>
      <c r="I24" s="66"/>
      <c r="J24" s="133"/>
      <c r="K24" s="66"/>
      <c r="L24" s="133"/>
      <c r="M24" s="66"/>
      <c r="N24" s="133"/>
      <c r="O24" s="66"/>
      <c r="P24" s="133"/>
      <c r="Q24" s="66"/>
      <c r="R24" s="133"/>
      <c r="S24" s="66"/>
      <c r="T24" s="133"/>
      <c r="U24" s="66"/>
      <c r="V24" s="133"/>
      <c r="W24" s="66"/>
      <c r="X24" s="133"/>
      <c r="Y24" s="66"/>
      <c r="Z24" s="133"/>
      <c r="AA24" s="66"/>
      <c r="AB24" s="133"/>
      <c r="AC24" s="66"/>
      <c r="AD24" s="133"/>
      <c r="AE24" s="66"/>
      <c r="AF24" s="133"/>
      <c r="AG24" s="66"/>
      <c r="AH24" s="5">
        <f t="shared" si="1"/>
        <v>0</v>
      </c>
      <c r="AI24" s="5" t="e">
        <f t="shared" si="2"/>
        <v>#DIV/0!</v>
      </c>
      <c r="AJ24" s="5">
        <f t="shared" si="4"/>
        <v>0</v>
      </c>
      <c r="AK24" s="307" t="b">
        <f t="shared" si="5"/>
        <v>0</v>
      </c>
      <c r="AL24" s="307" t="str">
        <f t="shared" si="6"/>
        <v>-</v>
      </c>
      <c r="AM24" s="307"/>
      <c r="AN24" s="307"/>
      <c r="AO24" s="307"/>
      <c r="AP24" s="307"/>
      <c r="AQ24" s="307"/>
    </row>
    <row r="25" spans="2:43" ht="27.75" customHeight="1" x14ac:dyDescent="0.25">
      <c r="B25" s="255" t="s">
        <v>15</v>
      </c>
      <c r="C25" s="134"/>
      <c r="D25" s="254" t="s">
        <v>15</v>
      </c>
      <c r="E25" s="134"/>
      <c r="F25" s="232" t="str">
        <f t="shared" si="0"/>
        <v>-</v>
      </c>
      <c r="G25" s="232" t="str">
        <f t="shared" si="3"/>
        <v>-</v>
      </c>
      <c r="H25" s="66"/>
      <c r="I25" s="66"/>
      <c r="J25" s="133"/>
      <c r="K25" s="66"/>
      <c r="L25" s="133"/>
      <c r="M25" s="66"/>
      <c r="N25" s="133"/>
      <c r="O25" s="66"/>
      <c r="P25" s="133"/>
      <c r="Q25" s="66"/>
      <c r="R25" s="133"/>
      <c r="S25" s="66"/>
      <c r="T25" s="133"/>
      <c r="U25" s="66"/>
      <c r="V25" s="133"/>
      <c r="W25" s="66"/>
      <c r="X25" s="133"/>
      <c r="Y25" s="66"/>
      <c r="Z25" s="133"/>
      <c r="AA25" s="66"/>
      <c r="AB25" s="133"/>
      <c r="AC25" s="66"/>
      <c r="AD25" s="133"/>
      <c r="AE25" s="66"/>
      <c r="AF25" s="133"/>
      <c r="AG25" s="66"/>
      <c r="AH25" s="5">
        <f t="shared" si="1"/>
        <v>0</v>
      </c>
      <c r="AI25" s="5" t="e">
        <f t="shared" si="2"/>
        <v>#DIV/0!</v>
      </c>
      <c r="AJ25" s="5">
        <f t="shared" si="4"/>
        <v>0</v>
      </c>
      <c r="AK25" s="307" t="b">
        <f t="shared" si="5"/>
        <v>0</v>
      </c>
      <c r="AL25" s="307" t="str">
        <f t="shared" si="6"/>
        <v>-</v>
      </c>
      <c r="AM25" s="307"/>
      <c r="AN25" s="307"/>
      <c r="AO25" s="307"/>
      <c r="AP25" s="307"/>
      <c r="AQ25" s="307"/>
    </row>
    <row r="26" spans="2:43" ht="27.75" customHeight="1" x14ac:dyDescent="0.25">
      <c r="B26" s="255" t="s">
        <v>15</v>
      </c>
      <c r="C26" s="134"/>
      <c r="D26" s="254" t="s">
        <v>15</v>
      </c>
      <c r="E26" s="134"/>
      <c r="F26" s="232" t="str">
        <f t="shared" si="0"/>
        <v>-</v>
      </c>
      <c r="G26" s="232" t="str">
        <f t="shared" si="3"/>
        <v>-</v>
      </c>
      <c r="H26" s="66"/>
      <c r="I26" s="66"/>
      <c r="J26" s="133"/>
      <c r="K26" s="66"/>
      <c r="L26" s="133"/>
      <c r="M26" s="66"/>
      <c r="N26" s="133"/>
      <c r="O26" s="66"/>
      <c r="P26" s="133"/>
      <c r="Q26" s="66"/>
      <c r="R26" s="133"/>
      <c r="S26" s="66"/>
      <c r="T26" s="133"/>
      <c r="U26" s="66"/>
      <c r="V26" s="133"/>
      <c r="W26" s="66"/>
      <c r="X26" s="133"/>
      <c r="Y26" s="66"/>
      <c r="Z26" s="133"/>
      <c r="AA26" s="66"/>
      <c r="AB26" s="133"/>
      <c r="AC26" s="66"/>
      <c r="AD26" s="133"/>
      <c r="AE26" s="66"/>
      <c r="AF26" s="133"/>
      <c r="AG26" s="66"/>
      <c r="AH26" s="5">
        <f t="shared" si="1"/>
        <v>0</v>
      </c>
      <c r="AI26" s="5" t="e">
        <f t="shared" si="2"/>
        <v>#DIV/0!</v>
      </c>
      <c r="AJ26" s="5">
        <f t="shared" si="4"/>
        <v>0</v>
      </c>
      <c r="AK26" s="307" t="b">
        <f t="shared" si="5"/>
        <v>0</v>
      </c>
      <c r="AL26" s="307" t="str">
        <f t="shared" si="6"/>
        <v>-</v>
      </c>
      <c r="AM26" s="307"/>
      <c r="AN26" s="307"/>
      <c r="AO26" s="307"/>
      <c r="AP26" s="307"/>
      <c r="AQ26" s="307"/>
    </row>
    <row r="27" spans="2:43" ht="27.75" customHeight="1" x14ac:dyDescent="0.25">
      <c r="B27" s="255" t="s">
        <v>15</v>
      </c>
      <c r="C27" s="134"/>
      <c r="D27" s="254" t="s">
        <v>15</v>
      </c>
      <c r="E27" s="134"/>
      <c r="F27" s="232" t="str">
        <f t="shared" si="0"/>
        <v>-</v>
      </c>
      <c r="G27" s="232" t="str">
        <f t="shared" si="3"/>
        <v>-</v>
      </c>
      <c r="H27" s="66"/>
      <c r="I27" s="66"/>
      <c r="J27" s="133"/>
      <c r="K27" s="66"/>
      <c r="L27" s="133"/>
      <c r="M27" s="66"/>
      <c r="N27" s="133"/>
      <c r="O27" s="66"/>
      <c r="P27" s="133"/>
      <c r="Q27" s="66"/>
      <c r="R27" s="133"/>
      <c r="S27" s="66"/>
      <c r="T27" s="133"/>
      <c r="U27" s="66"/>
      <c r="V27" s="133"/>
      <c r="W27" s="66"/>
      <c r="X27" s="133"/>
      <c r="Y27" s="66"/>
      <c r="Z27" s="133"/>
      <c r="AA27" s="66"/>
      <c r="AB27" s="133"/>
      <c r="AC27" s="66"/>
      <c r="AD27" s="133"/>
      <c r="AE27" s="66"/>
      <c r="AF27" s="133"/>
      <c r="AG27" s="66"/>
      <c r="AH27" s="5">
        <f t="shared" si="1"/>
        <v>0</v>
      </c>
      <c r="AI27" s="5" t="e">
        <f t="shared" si="2"/>
        <v>#DIV/0!</v>
      </c>
      <c r="AJ27" s="5">
        <f t="shared" si="4"/>
        <v>0</v>
      </c>
      <c r="AK27" s="307" t="b">
        <f t="shared" si="5"/>
        <v>0</v>
      </c>
      <c r="AL27" s="307" t="str">
        <f t="shared" si="6"/>
        <v>-</v>
      </c>
      <c r="AM27" s="307"/>
      <c r="AN27" s="307"/>
      <c r="AO27" s="307"/>
      <c r="AP27" s="307"/>
      <c r="AQ27" s="307"/>
    </row>
    <row r="28" spans="2:43" ht="27.75" customHeight="1" x14ac:dyDescent="0.25">
      <c r="B28" s="255" t="s">
        <v>15</v>
      </c>
      <c r="C28" s="134"/>
      <c r="D28" s="254" t="s">
        <v>15</v>
      </c>
      <c r="E28" s="134"/>
      <c r="F28" s="232" t="str">
        <f t="shared" si="0"/>
        <v>-</v>
      </c>
      <c r="G28" s="232" t="str">
        <f t="shared" si="3"/>
        <v>-</v>
      </c>
      <c r="H28" s="66"/>
      <c r="I28" s="66"/>
      <c r="J28" s="133"/>
      <c r="K28" s="66"/>
      <c r="L28" s="133"/>
      <c r="M28" s="66"/>
      <c r="N28" s="133"/>
      <c r="O28" s="66"/>
      <c r="P28" s="133"/>
      <c r="Q28" s="66"/>
      <c r="R28" s="133"/>
      <c r="S28" s="66"/>
      <c r="T28" s="133"/>
      <c r="U28" s="66"/>
      <c r="V28" s="133"/>
      <c r="W28" s="66"/>
      <c r="X28" s="133"/>
      <c r="Y28" s="66"/>
      <c r="Z28" s="133"/>
      <c r="AA28" s="66"/>
      <c r="AB28" s="133"/>
      <c r="AC28" s="66"/>
      <c r="AD28" s="133"/>
      <c r="AE28" s="66"/>
      <c r="AF28" s="133"/>
      <c r="AG28" s="66"/>
      <c r="AH28" s="5">
        <f t="shared" si="1"/>
        <v>0</v>
      </c>
      <c r="AI28" s="5" t="e">
        <f t="shared" si="2"/>
        <v>#DIV/0!</v>
      </c>
      <c r="AJ28" s="5">
        <f t="shared" si="4"/>
        <v>0</v>
      </c>
      <c r="AK28" s="307" t="b">
        <f t="shared" si="5"/>
        <v>0</v>
      </c>
      <c r="AL28" s="307"/>
      <c r="AM28" s="307"/>
      <c r="AN28" s="307"/>
      <c r="AO28" s="307"/>
      <c r="AP28" s="307"/>
      <c r="AQ28" s="307"/>
    </row>
    <row r="29" spans="2:43" ht="27.75" customHeight="1" x14ac:dyDescent="0.25">
      <c r="B29" s="255" t="s">
        <v>15</v>
      </c>
      <c r="C29" s="134"/>
      <c r="D29" s="254" t="s">
        <v>15</v>
      </c>
      <c r="E29" s="134"/>
      <c r="F29" s="232" t="str">
        <f t="shared" si="0"/>
        <v>-</v>
      </c>
      <c r="G29" s="232" t="str">
        <f t="shared" si="3"/>
        <v>-</v>
      </c>
      <c r="H29" s="66"/>
      <c r="I29" s="66"/>
      <c r="J29" s="133"/>
      <c r="K29" s="66"/>
      <c r="L29" s="133"/>
      <c r="M29" s="66"/>
      <c r="N29" s="133"/>
      <c r="O29" s="66"/>
      <c r="P29" s="133"/>
      <c r="Q29" s="66"/>
      <c r="R29" s="133"/>
      <c r="S29" s="66"/>
      <c r="T29" s="133"/>
      <c r="U29" s="66"/>
      <c r="V29" s="133"/>
      <c r="W29" s="66"/>
      <c r="X29" s="133"/>
      <c r="Y29" s="66"/>
      <c r="Z29" s="133"/>
      <c r="AA29" s="66"/>
      <c r="AB29" s="133"/>
      <c r="AC29" s="66"/>
      <c r="AD29" s="133"/>
      <c r="AE29" s="66"/>
      <c r="AF29" s="133"/>
      <c r="AG29" s="66"/>
      <c r="AH29" s="5">
        <f t="shared" si="1"/>
        <v>0</v>
      </c>
      <c r="AI29" s="5" t="e">
        <f t="shared" si="2"/>
        <v>#DIV/0!</v>
      </c>
      <c r="AJ29" s="5">
        <f t="shared" si="4"/>
        <v>0</v>
      </c>
      <c r="AK29" s="307" t="b">
        <f t="shared" si="5"/>
        <v>0</v>
      </c>
      <c r="AL29" s="307"/>
      <c r="AM29" s="307"/>
      <c r="AN29" s="307"/>
      <c r="AO29" s="307"/>
      <c r="AP29" s="307"/>
      <c r="AQ29" s="307"/>
    </row>
    <row r="30" spans="2:43" ht="27.75" customHeight="1" x14ac:dyDescent="0.25">
      <c r="B30" s="255" t="s">
        <v>15</v>
      </c>
      <c r="C30" s="134"/>
      <c r="D30" s="254" t="s">
        <v>15</v>
      </c>
      <c r="E30" s="134"/>
      <c r="F30" s="232" t="str">
        <f t="shared" si="0"/>
        <v>-</v>
      </c>
      <c r="G30" s="232" t="str">
        <f t="shared" si="3"/>
        <v>-</v>
      </c>
      <c r="H30" s="66"/>
      <c r="I30" s="66"/>
      <c r="J30" s="133"/>
      <c r="K30" s="66"/>
      <c r="L30" s="133"/>
      <c r="M30" s="66"/>
      <c r="N30" s="133"/>
      <c r="O30" s="66"/>
      <c r="P30" s="133"/>
      <c r="Q30" s="66"/>
      <c r="R30" s="133"/>
      <c r="S30" s="66"/>
      <c r="T30" s="133"/>
      <c r="U30" s="66"/>
      <c r="V30" s="133"/>
      <c r="W30" s="66"/>
      <c r="X30" s="133"/>
      <c r="Y30" s="66"/>
      <c r="Z30" s="133"/>
      <c r="AA30" s="66"/>
      <c r="AB30" s="133"/>
      <c r="AC30" s="66"/>
      <c r="AD30" s="133"/>
      <c r="AE30" s="66"/>
      <c r="AF30" s="133"/>
      <c r="AG30" s="66"/>
      <c r="AH30" s="5">
        <f t="shared" si="1"/>
        <v>0</v>
      </c>
      <c r="AI30" s="5" t="e">
        <f t="shared" si="2"/>
        <v>#DIV/0!</v>
      </c>
      <c r="AJ30" s="5">
        <f t="shared" si="4"/>
        <v>0</v>
      </c>
      <c r="AK30" s="307" t="b">
        <f t="shared" si="5"/>
        <v>0</v>
      </c>
      <c r="AL30" s="307"/>
      <c r="AM30" s="307"/>
      <c r="AN30" s="307"/>
      <c r="AO30" s="307"/>
      <c r="AP30" s="307"/>
      <c r="AQ30" s="307"/>
    </row>
    <row r="31" spans="2:43" ht="27.75" customHeight="1" x14ac:dyDescent="0.25">
      <c r="B31" s="255" t="s">
        <v>15</v>
      </c>
      <c r="C31" s="134"/>
      <c r="D31" s="254" t="s">
        <v>15</v>
      </c>
      <c r="E31" s="134"/>
      <c r="F31" s="232" t="str">
        <f t="shared" si="0"/>
        <v>-</v>
      </c>
      <c r="G31" s="232" t="str">
        <f t="shared" si="3"/>
        <v>-</v>
      </c>
      <c r="H31" s="66"/>
      <c r="I31" s="66"/>
      <c r="J31" s="133"/>
      <c r="K31" s="66"/>
      <c r="L31" s="133"/>
      <c r="M31" s="66"/>
      <c r="N31" s="133"/>
      <c r="O31" s="66"/>
      <c r="P31" s="133"/>
      <c r="Q31" s="66"/>
      <c r="R31" s="133"/>
      <c r="S31" s="66"/>
      <c r="T31" s="133"/>
      <c r="U31" s="66"/>
      <c r="V31" s="133"/>
      <c r="W31" s="66"/>
      <c r="X31" s="133"/>
      <c r="Y31" s="66"/>
      <c r="Z31" s="133"/>
      <c r="AA31" s="66"/>
      <c r="AB31" s="133"/>
      <c r="AC31" s="66"/>
      <c r="AD31" s="133"/>
      <c r="AE31" s="66"/>
      <c r="AF31" s="133"/>
      <c r="AG31" s="66"/>
      <c r="AH31" s="5">
        <f t="shared" si="1"/>
        <v>0</v>
      </c>
      <c r="AI31" s="5" t="e">
        <f t="shared" si="2"/>
        <v>#DIV/0!</v>
      </c>
      <c r="AJ31" s="5">
        <f t="shared" si="4"/>
        <v>0</v>
      </c>
      <c r="AK31" s="307" t="b">
        <f t="shared" si="5"/>
        <v>0</v>
      </c>
      <c r="AM31" s="307"/>
    </row>
    <row r="32" spans="2:43" ht="27.75" customHeight="1" x14ac:dyDescent="0.25">
      <c r="B32" s="255" t="s">
        <v>15</v>
      </c>
      <c r="C32" s="134"/>
      <c r="D32" s="254" t="s">
        <v>15</v>
      </c>
      <c r="E32" s="134"/>
      <c r="F32" s="232" t="str">
        <f t="shared" si="0"/>
        <v>-</v>
      </c>
      <c r="G32" s="232" t="str">
        <f t="shared" si="3"/>
        <v>-</v>
      </c>
      <c r="H32" s="66"/>
      <c r="I32" s="66"/>
      <c r="J32" s="133"/>
      <c r="K32" s="66"/>
      <c r="L32" s="133"/>
      <c r="M32" s="66"/>
      <c r="N32" s="133"/>
      <c r="O32" s="66"/>
      <c r="P32" s="133"/>
      <c r="Q32" s="66"/>
      <c r="R32" s="133"/>
      <c r="S32" s="66"/>
      <c r="T32" s="133"/>
      <c r="U32" s="66"/>
      <c r="V32" s="133"/>
      <c r="W32" s="66"/>
      <c r="X32" s="133"/>
      <c r="Y32" s="66"/>
      <c r="Z32" s="133"/>
      <c r="AA32" s="66"/>
      <c r="AB32" s="133"/>
      <c r="AC32" s="66"/>
      <c r="AD32" s="133"/>
      <c r="AE32" s="66"/>
      <c r="AF32" s="133"/>
      <c r="AG32" s="66"/>
      <c r="AH32" s="5">
        <f t="shared" si="1"/>
        <v>0</v>
      </c>
      <c r="AI32" s="5" t="e">
        <f t="shared" si="2"/>
        <v>#DIV/0!</v>
      </c>
      <c r="AJ32" s="5">
        <f t="shared" si="4"/>
        <v>0</v>
      </c>
      <c r="AK32" s="307" t="b">
        <f t="shared" si="5"/>
        <v>0</v>
      </c>
      <c r="AM32" s="307"/>
    </row>
    <row r="33" spans="2:39" ht="27.75" customHeight="1" x14ac:dyDescent="0.25">
      <c r="B33" s="255" t="s">
        <v>15</v>
      </c>
      <c r="C33" s="134"/>
      <c r="D33" s="254" t="s">
        <v>15</v>
      </c>
      <c r="E33" s="134"/>
      <c r="F33" s="232" t="str">
        <f t="shared" si="0"/>
        <v>-</v>
      </c>
      <c r="G33" s="232" t="str">
        <f t="shared" si="3"/>
        <v>-</v>
      </c>
      <c r="H33" s="66"/>
      <c r="I33" s="66"/>
      <c r="J33" s="133"/>
      <c r="K33" s="66"/>
      <c r="L33" s="133"/>
      <c r="M33" s="66"/>
      <c r="N33" s="133"/>
      <c r="O33" s="66"/>
      <c r="P33" s="133"/>
      <c r="Q33" s="66"/>
      <c r="R33" s="133"/>
      <c r="S33" s="66"/>
      <c r="T33" s="133"/>
      <c r="U33" s="66"/>
      <c r="V33" s="133"/>
      <c r="W33" s="66"/>
      <c r="X33" s="133"/>
      <c r="Y33" s="66"/>
      <c r="Z33" s="133"/>
      <c r="AA33" s="66"/>
      <c r="AB33" s="133"/>
      <c r="AC33" s="66"/>
      <c r="AD33" s="133"/>
      <c r="AE33" s="66"/>
      <c r="AF33" s="133"/>
      <c r="AG33" s="66"/>
      <c r="AH33" s="5">
        <f t="shared" si="1"/>
        <v>0</v>
      </c>
      <c r="AI33" s="5" t="e">
        <f t="shared" si="2"/>
        <v>#DIV/0!</v>
      </c>
      <c r="AJ33" s="5">
        <f t="shared" si="4"/>
        <v>0</v>
      </c>
      <c r="AK33" s="307" t="b">
        <f t="shared" si="5"/>
        <v>0</v>
      </c>
      <c r="AM33" s="307"/>
    </row>
    <row r="34" spans="2:39" ht="27.75" customHeight="1" x14ac:dyDescent="0.25">
      <c r="B34" s="255" t="s">
        <v>15</v>
      </c>
      <c r="C34" s="134"/>
      <c r="D34" s="254" t="s">
        <v>15</v>
      </c>
      <c r="E34" s="134"/>
      <c r="F34" s="232" t="str">
        <f t="shared" si="0"/>
        <v>-</v>
      </c>
      <c r="G34" s="232" t="str">
        <f t="shared" si="3"/>
        <v>-</v>
      </c>
      <c r="H34" s="66"/>
      <c r="I34" s="66"/>
      <c r="J34" s="133"/>
      <c r="K34" s="66"/>
      <c r="L34" s="133"/>
      <c r="M34" s="66"/>
      <c r="N34" s="133"/>
      <c r="O34" s="66"/>
      <c r="P34" s="133"/>
      <c r="Q34" s="66"/>
      <c r="R34" s="133"/>
      <c r="S34" s="66"/>
      <c r="T34" s="133"/>
      <c r="U34" s="66"/>
      <c r="V34" s="133"/>
      <c r="W34" s="66"/>
      <c r="X34" s="133"/>
      <c r="Y34" s="66"/>
      <c r="Z34" s="133"/>
      <c r="AA34" s="66"/>
      <c r="AB34" s="133"/>
      <c r="AC34" s="66"/>
      <c r="AD34" s="133"/>
      <c r="AE34" s="66"/>
      <c r="AF34" s="133"/>
      <c r="AG34" s="66"/>
      <c r="AH34" s="5">
        <f t="shared" si="1"/>
        <v>0</v>
      </c>
      <c r="AI34" s="5" t="e">
        <f t="shared" si="2"/>
        <v>#DIV/0!</v>
      </c>
      <c r="AJ34" s="5">
        <f t="shared" si="4"/>
        <v>0</v>
      </c>
      <c r="AK34" s="307" t="b">
        <f t="shared" si="5"/>
        <v>0</v>
      </c>
      <c r="AM34" s="307"/>
    </row>
    <row r="35" spans="2:39" ht="27.75" customHeight="1" x14ac:dyDescent="0.25">
      <c r="B35" s="255" t="s">
        <v>15</v>
      </c>
      <c r="C35" s="134"/>
      <c r="D35" s="254" t="s">
        <v>15</v>
      </c>
      <c r="E35" s="134"/>
      <c r="F35" s="232" t="str">
        <f t="shared" si="0"/>
        <v>-</v>
      </c>
      <c r="G35" s="232" t="str">
        <f t="shared" si="3"/>
        <v>-</v>
      </c>
      <c r="H35" s="66"/>
      <c r="I35" s="66"/>
      <c r="J35" s="133"/>
      <c r="K35" s="66"/>
      <c r="L35" s="133"/>
      <c r="M35" s="66"/>
      <c r="N35" s="133"/>
      <c r="O35" s="66"/>
      <c r="P35" s="133"/>
      <c r="Q35" s="66"/>
      <c r="R35" s="133"/>
      <c r="S35" s="66"/>
      <c r="T35" s="133"/>
      <c r="U35" s="66"/>
      <c r="V35" s="133"/>
      <c r="W35" s="66"/>
      <c r="X35" s="133"/>
      <c r="Y35" s="66"/>
      <c r="Z35" s="133"/>
      <c r="AA35" s="66"/>
      <c r="AB35" s="133"/>
      <c r="AC35" s="66"/>
      <c r="AD35" s="133"/>
      <c r="AE35" s="66"/>
      <c r="AF35" s="133"/>
      <c r="AG35" s="66"/>
      <c r="AH35" s="5">
        <f t="shared" si="1"/>
        <v>0</v>
      </c>
      <c r="AI35" s="5" t="e">
        <f t="shared" si="2"/>
        <v>#DIV/0!</v>
      </c>
      <c r="AJ35" s="5">
        <f t="shared" si="4"/>
        <v>0</v>
      </c>
      <c r="AK35" s="307" t="b">
        <f t="shared" si="5"/>
        <v>0</v>
      </c>
      <c r="AM35" s="307"/>
    </row>
    <row r="36" spans="2:39" ht="27.75" customHeight="1" x14ac:dyDescent="0.25">
      <c r="B36" s="255" t="s">
        <v>15</v>
      </c>
      <c r="C36" s="134"/>
      <c r="D36" s="254" t="s">
        <v>15</v>
      </c>
      <c r="E36" s="134"/>
      <c r="F36" s="232" t="str">
        <f t="shared" si="0"/>
        <v>-</v>
      </c>
      <c r="G36" s="232" t="str">
        <f t="shared" si="3"/>
        <v>-</v>
      </c>
      <c r="H36" s="66"/>
      <c r="I36" s="66"/>
      <c r="J36" s="133"/>
      <c r="K36" s="66"/>
      <c r="L36" s="133"/>
      <c r="M36" s="66"/>
      <c r="N36" s="133"/>
      <c r="O36" s="66"/>
      <c r="P36" s="133"/>
      <c r="Q36" s="66"/>
      <c r="R36" s="133"/>
      <c r="S36" s="66"/>
      <c r="T36" s="133"/>
      <c r="U36" s="66"/>
      <c r="V36" s="133"/>
      <c r="W36" s="66"/>
      <c r="X36" s="133"/>
      <c r="Y36" s="66"/>
      <c r="Z36" s="133"/>
      <c r="AA36" s="66"/>
      <c r="AB36" s="133"/>
      <c r="AC36" s="66"/>
      <c r="AD36" s="133"/>
      <c r="AE36" s="66"/>
      <c r="AF36" s="133"/>
      <c r="AG36" s="66"/>
      <c r="AH36" s="5">
        <f t="shared" si="1"/>
        <v>0</v>
      </c>
      <c r="AI36" s="5" t="e">
        <f t="shared" si="2"/>
        <v>#DIV/0!</v>
      </c>
      <c r="AJ36" s="5">
        <f t="shared" si="4"/>
        <v>0</v>
      </c>
      <c r="AK36" s="307" t="b">
        <f t="shared" si="5"/>
        <v>0</v>
      </c>
    </row>
    <row r="37" spans="2:39" ht="27.75" customHeight="1" x14ac:dyDescent="0.25">
      <c r="B37" s="255" t="s">
        <v>15</v>
      </c>
      <c r="C37" s="134"/>
      <c r="D37" s="254" t="s">
        <v>15</v>
      </c>
      <c r="E37" s="134"/>
      <c r="F37" s="232" t="str">
        <f t="shared" si="0"/>
        <v>-</v>
      </c>
      <c r="G37" s="232" t="str">
        <f t="shared" si="3"/>
        <v>-</v>
      </c>
      <c r="H37" s="66"/>
      <c r="I37" s="66"/>
      <c r="J37" s="133"/>
      <c r="K37" s="66"/>
      <c r="L37" s="133"/>
      <c r="M37" s="66"/>
      <c r="N37" s="133"/>
      <c r="O37" s="66"/>
      <c r="P37" s="133"/>
      <c r="Q37" s="66"/>
      <c r="R37" s="133"/>
      <c r="S37" s="66"/>
      <c r="T37" s="133"/>
      <c r="U37" s="66"/>
      <c r="V37" s="133"/>
      <c r="W37" s="66"/>
      <c r="X37" s="133"/>
      <c r="Y37" s="66"/>
      <c r="Z37" s="133"/>
      <c r="AA37" s="66"/>
      <c r="AB37" s="133"/>
      <c r="AC37" s="66"/>
      <c r="AD37" s="133"/>
      <c r="AE37" s="66"/>
      <c r="AF37" s="133"/>
      <c r="AG37" s="66"/>
      <c r="AH37" s="5">
        <f t="shared" si="1"/>
        <v>0</v>
      </c>
      <c r="AI37" s="5" t="e">
        <f t="shared" si="2"/>
        <v>#DIV/0!</v>
      </c>
      <c r="AJ37" s="5">
        <f t="shared" si="4"/>
        <v>0</v>
      </c>
      <c r="AK37" s="307" t="b">
        <f t="shared" si="5"/>
        <v>0</v>
      </c>
    </row>
    <row r="38" spans="2:39" ht="27.75" customHeight="1" x14ac:dyDescent="0.25">
      <c r="B38" s="255" t="s">
        <v>15</v>
      </c>
      <c r="C38" s="134"/>
      <c r="D38" s="254" t="s">
        <v>15</v>
      </c>
      <c r="E38" s="134"/>
      <c r="F38" s="232" t="str">
        <f t="shared" si="0"/>
        <v>-</v>
      </c>
      <c r="G38" s="232" t="str">
        <f t="shared" si="3"/>
        <v>-</v>
      </c>
      <c r="H38" s="66"/>
      <c r="I38" s="66"/>
      <c r="J38" s="133"/>
      <c r="K38" s="66"/>
      <c r="L38" s="133"/>
      <c r="M38" s="66"/>
      <c r="N38" s="133"/>
      <c r="O38" s="66"/>
      <c r="P38" s="133"/>
      <c r="Q38" s="66"/>
      <c r="R38" s="133"/>
      <c r="S38" s="66"/>
      <c r="T38" s="133"/>
      <c r="U38" s="66"/>
      <c r="V38" s="133"/>
      <c r="W38" s="66"/>
      <c r="X38" s="133"/>
      <c r="Y38" s="66"/>
      <c r="Z38" s="133"/>
      <c r="AA38" s="66"/>
      <c r="AB38" s="133"/>
      <c r="AC38" s="66"/>
      <c r="AD38" s="133"/>
      <c r="AE38" s="66"/>
      <c r="AF38" s="133"/>
      <c r="AG38" s="66"/>
      <c r="AH38" s="5">
        <f t="shared" si="1"/>
        <v>0</v>
      </c>
      <c r="AI38" s="5" t="e">
        <f t="shared" si="2"/>
        <v>#DIV/0!</v>
      </c>
      <c r="AJ38" s="5">
        <f t="shared" si="4"/>
        <v>0</v>
      </c>
      <c r="AK38" s="307" t="b">
        <f t="shared" si="5"/>
        <v>0</v>
      </c>
    </row>
    <row r="39" spans="2:39" ht="27.75" customHeight="1" x14ac:dyDescent="0.25">
      <c r="B39" s="255" t="s">
        <v>15</v>
      </c>
      <c r="C39" s="134"/>
      <c r="D39" s="254" t="s">
        <v>15</v>
      </c>
      <c r="E39" s="134"/>
      <c r="F39" s="232" t="str">
        <f t="shared" si="0"/>
        <v>-</v>
      </c>
      <c r="G39" s="232" t="str">
        <f t="shared" si="3"/>
        <v>-</v>
      </c>
      <c r="H39" s="66"/>
      <c r="I39" s="66"/>
      <c r="J39" s="133"/>
      <c r="K39" s="66"/>
      <c r="L39" s="133"/>
      <c r="M39" s="66"/>
      <c r="N39" s="133"/>
      <c r="O39" s="66"/>
      <c r="P39" s="133"/>
      <c r="Q39" s="66"/>
      <c r="R39" s="133"/>
      <c r="S39" s="66"/>
      <c r="T39" s="133"/>
      <c r="U39" s="66"/>
      <c r="V39" s="133"/>
      <c r="W39" s="66"/>
      <c r="X39" s="133"/>
      <c r="Y39" s="66"/>
      <c r="Z39" s="133"/>
      <c r="AA39" s="66"/>
      <c r="AB39" s="133"/>
      <c r="AC39" s="66"/>
      <c r="AD39" s="133"/>
      <c r="AE39" s="66"/>
      <c r="AF39" s="133"/>
      <c r="AG39" s="66"/>
      <c r="AH39" s="5">
        <f t="shared" si="1"/>
        <v>0</v>
      </c>
      <c r="AI39" s="5" t="e">
        <f t="shared" si="2"/>
        <v>#DIV/0!</v>
      </c>
      <c r="AJ39" s="5">
        <f t="shared" si="4"/>
        <v>0</v>
      </c>
      <c r="AK39" s="307" t="b">
        <f t="shared" si="5"/>
        <v>0</v>
      </c>
    </row>
    <row r="40" spans="2:39" ht="27.75" customHeight="1" x14ac:dyDescent="0.25">
      <c r="B40" s="255" t="s">
        <v>15</v>
      </c>
      <c r="C40" s="134"/>
      <c r="D40" s="254" t="s">
        <v>15</v>
      </c>
      <c r="E40" s="134"/>
      <c r="F40" s="232" t="str">
        <f t="shared" si="0"/>
        <v>-</v>
      </c>
      <c r="G40" s="232" t="str">
        <f t="shared" si="3"/>
        <v>-</v>
      </c>
      <c r="H40" s="66"/>
      <c r="I40" s="66"/>
      <c r="J40" s="133"/>
      <c r="K40" s="66"/>
      <c r="L40" s="133"/>
      <c r="M40" s="66"/>
      <c r="N40" s="133"/>
      <c r="O40" s="66"/>
      <c r="P40" s="133"/>
      <c r="Q40" s="66"/>
      <c r="R40" s="133"/>
      <c r="S40" s="66"/>
      <c r="T40" s="133"/>
      <c r="U40" s="66"/>
      <c r="V40" s="133"/>
      <c r="W40" s="66"/>
      <c r="X40" s="133"/>
      <c r="Y40" s="66"/>
      <c r="Z40" s="133"/>
      <c r="AA40" s="66"/>
      <c r="AB40" s="133"/>
      <c r="AC40" s="66"/>
      <c r="AD40" s="133"/>
      <c r="AE40" s="66"/>
      <c r="AF40" s="133"/>
      <c r="AG40" s="66"/>
      <c r="AH40" s="5">
        <f t="shared" si="1"/>
        <v>0</v>
      </c>
      <c r="AI40" s="5" t="e">
        <f t="shared" si="2"/>
        <v>#DIV/0!</v>
      </c>
      <c r="AJ40" s="5">
        <f t="shared" si="4"/>
        <v>0</v>
      </c>
      <c r="AK40" s="307" t="b">
        <f t="shared" si="5"/>
        <v>0</v>
      </c>
    </row>
    <row r="41" spans="2:39" ht="27.75" customHeight="1" x14ac:dyDescent="0.25">
      <c r="B41" s="255" t="s">
        <v>15</v>
      </c>
      <c r="C41" s="134"/>
      <c r="D41" s="254" t="s">
        <v>15</v>
      </c>
      <c r="E41" s="134"/>
      <c r="F41" s="232" t="str">
        <f t="shared" si="0"/>
        <v>-</v>
      </c>
      <c r="G41" s="232" t="str">
        <f t="shared" si="3"/>
        <v>-</v>
      </c>
      <c r="H41" s="66"/>
      <c r="I41" s="66"/>
      <c r="J41" s="133"/>
      <c r="K41" s="66"/>
      <c r="L41" s="133"/>
      <c r="M41" s="66"/>
      <c r="N41" s="133"/>
      <c r="O41" s="66"/>
      <c r="P41" s="133"/>
      <c r="Q41" s="66"/>
      <c r="R41" s="133"/>
      <c r="S41" s="66"/>
      <c r="T41" s="133"/>
      <c r="U41" s="66"/>
      <c r="V41" s="133"/>
      <c r="W41" s="66"/>
      <c r="X41" s="133"/>
      <c r="Y41" s="66"/>
      <c r="Z41" s="133"/>
      <c r="AA41" s="66"/>
      <c r="AB41" s="133"/>
      <c r="AC41" s="66"/>
      <c r="AD41" s="133"/>
      <c r="AE41" s="66"/>
      <c r="AF41" s="133"/>
      <c r="AG41" s="66"/>
      <c r="AH41" s="5">
        <f t="shared" si="1"/>
        <v>0</v>
      </c>
      <c r="AI41" s="5" t="e">
        <f t="shared" si="2"/>
        <v>#DIV/0!</v>
      </c>
      <c r="AJ41" s="5">
        <f t="shared" si="4"/>
        <v>0</v>
      </c>
      <c r="AK41" s="307" t="b">
        <f t="shared" si="5"/>
        <v>0</v>
      </c>
    </row>
    <row r="42" spans="2:39" ht="27.75" customHeight="1" x14ac:dyDescent="0.25">
      <c r="B42" s="255" t="s">
        <v>15</v>
      </c>
      <c r="C42" s="134"/>
      <c r="D42" s="254" t="s">
        <v>15</v>
      </c>
      <c r="E42" s="134"/>
      <c r="F42" s="232" t="str">
        <f t="shared" si="0"/>
        <v>-</v>
      </c>
      <c r="G42" s="232" t="str">
        <f t="shared" si="3"/>
        <v>-</v>
      </c>
      <c r="H42" s="66"/>
      <c r="I42" s="66"/>
      <c r="J42" s="133"/>
      <c r="K42" s="66"/>
      <c r="L42" s="133"/>
      <c r="M42" s="66"/>
      <c r="N42" s="133"/>
      <c r="O42" s="66"/>
      <c r="P42" s="133"/>
      <c r="Q42" s="66"/>
      <c r="R42" s="133"/>
      <c r="S42" s="66"/>
      <c r="T42" s="133"/>
      <c r="U42" s="66"/>
      <c r="V42" s="133"/>
      <c r="W42" s="66"/>
      <c r="X42" s="133"/>
      <c r="Y42" s="66"/>
      <c r="Z42" s="133"/>
      <c r="AA42" s="66"/>
      <c r="AB42" s="133"/>
      <c r="AC42" s="66"/>
      <c r="AD42" s="133"/>
      <c r="AE42" s="66"/>
      <c r="AF42" s="133"/>
      <c r="AG42" s="66"/>
      <c r="AH42" s="5">
        <f t="shared" si="1"/>
        <v>0</v>
      </c>
      <c r="AI42" s="5" t="e">
        <f t="shared" si="2"/>
        <v>#DIV/0!</v>
      </c>
      <c r="AJ42" s="5">
        <f t="shared" si="4"/>
        <v>0</v>
      </c>
      <c r="AK42" s="307" t="b">
        <f t="shared" si="5"/>
        <v>0</v>
      </c>
    </row>
    <row r="43" spans="2:39" ht="27.75" customHeight="1" x14ac:dyDescent="0.25">
      <c r="B43" s="255" t="s">
        <v>15</v>
      </c>
      <c r="C43" s="134"/>
      <c r="D43" s="254" t="s">
        <v>15</v>
      </c>
      <c r="E43" s="134"/>
      <c r="F43" s="232" t="str">
        <f t="shared" si="0"/>
        <v>-</v>
      </c>
      <c r="G43" s="232" t="str">
        <f t="shared" si="3"/>
        <v>-</v>
      </c>
      <c r="H43" s="66"/>
      <c r="I43" s="66"/>
      <c r="J43" s="133"/>
      <c r="K43" s="66"/>
      <c r="L43" s="133"/>
      <c r="M43" s="66"/>
      <c r="N43" s="133"/>
      <c r="O43" s="66"/>
      <c r="P43" s="133"/>
      <c r="Q43" s="66"/>
      <c r="R43" s="133"/>
      <c r="S43" s="66"/>
      <c r="T43" s="133"/>
      <c r="U43" s="66"/>
      <c r="V43" s="133"/>
      <c r="W43" s="66"/>
      <c r="X43" s="133"/>
      <c r="Y43" s="66"/>
      <c r="Z43" s="133"/>
      <c r="AA43" s="66"/>
      <c r="AB43" s="133"/>
      <c r="AC43" s="66"/>
      <c r="AD43" s="133"/>
      <c r="AE43" s="66"/>
      <c r="AF43" s="133"/>
      <c r="AG43" s="66"/>
      <c r="AH43" s="5">
        <f t="shared" si="1"/>
        <v>0</v>
      </c>
      <c r="AI43" s="5" t="e">
        <f t="shared" si="2"/>
        <v>#DIV/0!</v>
      </c>
      <c r="AJ43" s="5">
        <f t="shared" si="4"/>
        <v>0</v>
      </c>
      <c r="AK43" s="307" t="b">
        <f t="shared" si="5"/>
        <v>0</v>
      </c>
    </row>
    <row r="44" spans="2:39" ht="27.75" customHeight="1" x14ac:dyDescent="0.25">
      <c r="B44" s="255" t="s">
        <v>15</v>
      </c>
      <c r="C44" s="134"/>
      <c r="D44" s="254" t="s">
        <v>15</v>
      </c>
      <c r="E44" s="134"/>
      <c r="F44" s="232" t="str">
        <f t="shared" si="0"/>
        <v>-</v>
      </c>
      <c r="G44" s="232" t="str">
        <f t="shared" si="3"/>
        <v>-</v>
      </c>
      <c r="H44" s="66"/>
      <c r="I44" s="66"/>
      <c r="J44" s="133"/>
      <c r="K44" s="66"/>
      <c r="L44" s="133"/>
      <c r="M44" s="66"/>
      <c r="N44" s="133"/>
      <c r="O44" s="66"/>
      <c r="P44" s="133"/>
      <c r="Q44" s="66"/>
      <c r="R44" s="133"/>
      <c r="S44" s="66"/>
      <c r="T44" s="133"/>
      <c r="U44" s="66"/>
      <c r="V44" s="133"/>
      <c r="W44" s="66"/>
      <c r="X44" s="133"/>
      <c r="Y44" s="66"/>
      <c r="Z44" s="133"/>
      <c r="AA44" s="66"/>
      <c r="AB44" s="133"/>
      <c r="AC44" s="66"/>
      <c r="AD44" s="133"/>
      <c r="AE44" s="66"/>
      <c r="AF44" s="133"/>
      <c r="AG44" s="66"/>
      <c r="AH44" s="5">
        <f t="shared" si="1"/>
        <v>0</v>
      </c>
      <c r="AI44" s="5" t="e">
        <f t="shared" si="2"/>
        <v>#DIV/0!</v>
      </c>
      <c r="AJ44" s="5">
        <f t="shared" si="4"/>
        <v>0</v>
      </c>
      <c r="AK44" s="307" t="b">
        <f t="shared" si="5"/>
        <v>0</v>
      </c>
    </row>
    <row r="45" spans="2:39" ht="27.75" customHeight="1" x14ac:dyDescent="0.25">
      <c r="B45" s="255" t="s">
        <v>15</v>
      </c>
      <c r="C45" s="134"/>
      <c r="D45" s="254" t="s">
        <v>15</v>
      </c>
      <c r="E45" s="134"/>
      <c r="F45" s="232" t="str">
        <f t="shared" si="0"/>
        <v>-</v>
      </c>
      <c r="G45" s="232" t="str">
        <f t="shared" si="3"/>
        <v>-</v>
      </c>
      <c r="H45" s="66"/>
      <c r="I45" s="66"/>
      <c r="J45" s="133"/>
      <c r="K45" s="66"/>
      <c r="L45" s="133"/>
      <c r="M45" s="66"/>
      <c r="N45" s="133"/>
      <c r="O45" s="66"/>
      <c r="P45" s="133"/>
      <c r="Q45" s="66"/>
      <c r="R45" s="133"/>
      <c r="S45" s="66"/>
      <c r="T45" s="133"/>
      <c r="U45" s="66"/>
      <c r="V45" s="133"/>
      <c r="W45" s="66"/>
      <c r="X45" s="133"/>
      <c r="Y45" s="66"/>
      <c r="Z45" s="133"/>
      <c r="AA45" s="66"/>
      <c r="AB45" s="133"/>
      <c r="AC45" s="66"/>
      <c r="AD45" s="133"/>
      <c r="AE45" s="66"/>
      <c r="AF45" s="133"/>
      <c r="AG45" s="66"/>
      <c r="AH45" s="5">
        <f t="shared" si="1"/>
        <v>0</v>
      </c>
      <c r="AI45" s="5" t="e">
        <f t="shared" si="2"/>
        <v>#DIV/0!</v>
      </c>
      <c r="AJ45" s="5">
        <f t="shared" si="4"/>
        <v>0</v>
      </c>
      <c r="AK45" s="307" t="b">
        <f t="shared" si="5"/>
        <v>0</v>
      </c>
    </row>
    <row r="46" spans="2:39" ht="27.75" customHeight="1" x14ac:dyDescent="0.25">
      <c r="B46" s="255" t="s">
        <v>15</v>
      </c>
      <c r="C46" s="134"/>
      <c r="D46" s="254" t="s">
        <v>15</v>
      </c>
      <c r="E46" s="134"/>
      <c r="F46" s="232" t="str">
        <f t="shared" si="0"/>
        <v>-</v>
      </c>
      <c r="G46" s="232" t="str">
        <f t="shared" si="3"/>
        <v>-</v>
      </c>
      <c r="H46" s="66"/>
      <c r="I46" s="66"/>
      <c r="J46" s="133"/>
      <c r="K46" s="66"/>
      <c r="L46" s="133"/>
      <c r="M46" s="66"/>
      <c r="N46" s="133"/>
      <c r="O46" s="66"/>
      <c r="P46" s="133"/>
      <c r="Q46" s="66"/>
      <c r="R46" s="133"/>
      <c r="S46" s="66"/>
      <c r="T46" s="133"/>
      <c r="U46" s="66"/>
      <c r="V46" s="133"/>
      <c r="W46" s="66"/>
      <c r="X46" s="133"/>
      <c r="Y46" s="66"/>
      <c r="Z46" s="133"/>
      <c r="AA46" s="66"/>
      <c r="AB46" s="133"/>
      <c r="AC46" s="66"/>
      <c r="AD46" s="133"/>
      <c r="AE46" s="66"/>
      <c r="AF46" s="133"/>
      <c r="AG46" s="66"/>
      <c r="AH46" s="5">
        <f t="shared" si="1"/>
        <v>0</v>
      </c>
      <c r="AI46" s="5" t="e">
        <f t="shared" si="2"/>
        <v>#DIV/0!</v>
      </c>
      <c r="AJ46" s="5">
        <f t="shared" si="4"/>
        <v>0</v>
      </c>
      <c r="AK46" s="307" t="b">
        <f t="shared" si="5"/>
        <v>0</v>
      </c>
    </row>
    <row r="47" spans="2:39" ht="27.75" customHeight="1" x14ac:dyDescent="0.25">
      <c r="B47" s="255" t="s">
        <v>15</v>
      </c>
      <c r="C47" s="134"/>
      <c r="D47" s="254" t="s">
        <v>15</v>
      </c>
      <c r="E47" s="134"/>
      <c r="F47" s="232" t="str">
        <f t="shared" si="0"/>
        <v>-</v>
      </c>
      <c r="G47" s="232" t="str">
        <f t="shared" si="3"/>
        <v>-</v>
      </c>
      <c r="H47" s="66"/>
      <c r="I47" s="66"/>
      <c r="J47" s="133"/>
      <c r="K47" s="66"/>
      <c r="L47" s="133"/>
      <c r="M47" s="66"/>
      <c r="N47" s="133"/>
      <c r="O47" s="66"/>
      <c r="P47" s="133"/>
      <c r="Q47" s="66"/>
      <c r="R47" s="133"/>
      <c r="S47" s="66"/>
      <c r="T47" s="133"/>
      <c r="U47" s="66"/>
      <c r="V47" s="133"/>
      <c r="W47" s="66"/>
      <c r="X47" s="133"/>
      <c r="Y47" s="66"/>
      <c r="Z47" s="133"/>
      <c r="AA47" s="66"/>
      <c r="AB47" s="133"/>
      <c r="AC47" s="66"/>
      <c r="AD47" s="133"/>
      <c r="AE47" s="66"/>
      <c r="AF47" s="133"/>
      <c r="AG47" s="66"/>
      <c r="AH47" s="5">
        <f t="shared" si="1"/>
        <v>0</v>
      </c>
      <c r="AI47" s="5" t="e">
        <f t="shared" si="2"/>
        <v>#DIV/0!</v>
      </c>
      <c r="AJ47" s="5">
        <f t="shared" si="4"/>
        <v>0</v>
      </c>
      <c r="AK47" s="307" t="b">
        <f t="shared" si="5"/>
        <v>0</v>
      </c>
    </row>
    <row r="48" spans="2:39" ht="27.75" customHeight="1" x14ac:dyDescent="0.25">
      <c r="B48" s="255" t="s">
        <v>15</v>
      </c>
      <c r="C48" s="134"/>
      <c r="D48" s="254" t="s">
        <v>15</v>
      </c>
      <c r="E48" s="134"/>
      <c r="F48" s="232" t="str">
        <f t="shared" si="0"/>
        <v>-</v>
      </c>
      <c r="G48" s="232" t="str">
        <f t="shared" si="3"/>
        <v>-</v>
      </c>
      <c r="H48" s="66"/>
      <c r="I48" s="66"/>
      <c r="J48" s="133"/>
      <c r="K48" s="66"/>
      <c r="L48" s="133"/>
      <c r="M48" s="66"/>
      <c r="N48" s="133"/>
      <c r="O48" s="66"/>
      <c r="P48" s="133"/>
      <c r="Q48" s="66"/>
      <c r="R48" s="133"/>
      <c r="S48" s="66"/>
      <c r="T48" s="133"/>
      <c r="U48" s="66"/>
      <c r="V48" s="133"/>
      <c r="W48" s="66"/>
      <c r="X48" s="133"/>
      <c r="Y48" s="66"/>
      <c r="Z48" s="133"/>
      <c r="AA48" s="66"/>
      <c r="AB48" s="133"/>
      <c r="AC48" s="66"/>
      <c r="AD48" s="133"/>
      <c r="AE48" s="66"/>
      <c r="AF48" s="133"/>
      <c r="AG48" s="66"/>
      <c r="AH48" s="5">
        <f t="shared" si="1"/>
        <v>0</v>
      </c>
      <c r="AI48" s="5" t="e">
        <f t="shared" si="2"/>
        <v>#DIV/0!</v>
      </c>
      <c r="AJ48" s="5">
        <f t="shared" si="4"/>
        <v>0</v>
      </c>
      <c r="AK48" s="307" t="b">
        <f t="shared" si="5"/>
        <v>0</v>
      </c>
    </row>
    <row r="49" spans="1:37" ht="27.75" customHeight="1" x14ac:dyDescent="0.25">
      <c r="B49" s="255" t="s">
        <v>15</v>
      </c>
      <c r="C49" s="134"/>
      <c r="D49" s="254" t="s">
        <v>15</v>
      </c>
      <c r="E49" s="134"/>
      <c r="F49" s="232" t="str">
        <f t="shared" si="0"/>
        <v>-</v>
      </c>
      <c r="G49" s="232" t="str">
        <f t="shared" si="3"/>
        <v>-</v>
      </c>
      <c r="H49" s="66"/>
      <c r="I49" s="66"/>
      <c r="J49" s="133"/>
      <c r="K49" s="66"/>
      <c r="L49" s="133"/>
      <c r="M49" s="66"/>
      <c r="N49" s="133"/>
      <c r="O49" s="66"/>
      <c r="P49" s="133"/>
      <c r="Q49" s="66"/>
      <c r="R49" s="133"/>
      <c r="S49" s="66"/>
      <c r="T49" s="133"/>
      <c r="U49" s="66"/>
      <c r="V49" s="133"/>
      <c r="W49" s="66"/>
      <c r="X49" s="133"/>
      <c r="Y49" s="66"/>
      <c r="Z49" s="133"/>
      <c r="AA49" s="66"/>
      <c r="AB49" s="133"/>
      <c r="AC49" s="66"/>
      <c r="AD49" s="133"/>
      <c r="AE49" s="66"/>
      <c r="AF49" s="133"/>
      <c r="AG49" s="66"/>
      <c r="AH49" s="5">
        <f t="shared" si="1"/>
        <v>0</v>
      </c>
      <c r="AI49" s="5" t="e">
        <f t="shared" si="2"/>
        <v>#DIV/0!</v>
      </c>
      <c r="AJ49" s="5">
        <f t="shared" si="4"/>
        <v>0</v>
      </c>
      <c r="AK49" s="307" t="b">
        <f t="shared" si="5"/>
        <v>0</v>
      </c>
    </row>
    <row r="50" spans="1:37" ht="27.75" customHeight="1" x14ac:dyDescent="0.25">
      <c r="B50" s="255" t="s">
        <v>15</v>
      </c>
      <c r="C50" s="134"/>
      <c r="D50" s="254" t="s">
        <v>15</v>
      </c>
      <c r="E50" s="134"/>
      <c r="F50" s="232" t="str">
        <f t="shared" si="0"/>
        <v>-</v>
      </c>
      <c r="G50" s="232" t="str">
        <f t="shared" si="3"/>
        <v>-</v>
      </c>
      <c r="H50" s="66"/>
      <c r="I50" s="66"/>
      <c r="J50" s="133"/>
      <c r="K50" s="66"/>
      <c r="L50" s="133"/>
      <c r="M50" s="66"/>
      <c r="N50" s="133"/>
      <c r="O50" s="66"/>
      <c r="P50" s="133"/>
      <c r="Q50" s="66"/>
      <c r="R50" s="133"/>
      <c r="S50" s="66"/>
      <c r="T50" s="133"/>
      <c r="U50" s="66"/>
      <c r="V50" s="133"/>
      <c r="W50" s="66"/>
      <c r="X50" s="133"/>
      <c r="Y50" s="66"/>
      <c r="Z50" s="133"/>
      <c r="AA50" s="66"/>
      <c r="AB50" s="133"/>
      <c r="AC50" s="66"/>
      <c r="AD50" s="133"/>
      <c r="AE50" s="66"/>
      <c r="AF50" s="133"/>
      <c r="AG50" s="66"/>
      <c r="AH50" s="5">
        <f t="shared" si="1"/>
        <v>0</v>
      </c>
      <c r="AI50" s="5" t="e">
        <f t="shared" si="2"/>
        <v>#DIV/0!</v>
      </c>
      <c r="AJ50" s="5">
        <f t="shared" si="4"/>
        <v>0</v>
      </c>
      <c r="AK50" s="307" t="b">
        <f t="shared" si="5"/>
        <v>0</v>
      </c>
    </row>
    <row r="51" spans="1:37" ht="27.75" customHeight="1" x14ac:dyDescent="0.25">
      <c r="B51" s="255" t="s">
        <v>15</v>
      </c>
      <c r="C51" s="134"/>
      <c r="D51" s="254" t="s">
        <v>15</v>
      </c>
      <c r="E51" s="134"/>
      <c r="F51" s="232" t="str">
        <f t="shared" si="0"/>
        <v>-</v>
      </c>
      <c r="G51" s="232" t="str">
        <f t="shared" si="3"/>
        <v>-</v>
      </c>
      <c r="H51" s="66"/>
      <c r="I51" s="66"/>
      <c r="J51" s="133"/>
      <c r="K51" s="66"/>
      <c r="L51" s="133"/>
      <c r="M51" s="66"/>
      <c r="N51" s="133"/>
      <c r="O51" s="66"/>
      <c r="P51" s="133"/>
      <c r="Q51" s="66"/>
      <c r="R51" s="133"/>
      <c r="S51" s="66"/>
      <c r="T51" s="133"/>
      <c r="U51" s="66"/>
      <c r="V51" s="133"/>
      <c r="W51" s="66"/>
      <c r="X51" s="133"/>
      <c r="Y51" s="66"/>
      <c r="Z51" s="133"/>
      <c r="AA51" s="66"/>
      <c r="AB51" s="133"/>
      <c r="AC51" s="66"/>
      <c r="AD51" s="133"/>
      <c r="AE51" s="66"/>
      <c r="AF51" s="133"/>
      <c r="AG51" s="66"/>
      <c r="AH51" s="5">
        <f t="shared" si="1"/>
        <v>0</v>
      </c>
      <c r="AI51" s="5" t="e">
        <f t="shared" si="2"/>
        <v>#DIV/0!</v>
      </c>
      <c r="AJ51" s="5">
        <f t="shared" si="4"/>
        <v>0</v>
      </c>
      <c r="AK51" s="307" t="b">
        <f t="shared" si="5"/>
        <v>0</v>
      </c>
    </row>
    <row r="52" spans="1:37" ht="27.75" customHeight="1" x14ac:dyDescent="0.25">
      <c r="B52" s="255" t="s">
        <v>15</v>
      </c>
      <c r="C52" s="134"/>
      <c r="D52" s="254" t="s">
        <v>15</v>
      </c>
      <c r="E52" s="134"/>
      <c r="F52" s="232" t="str">
        <f t="shared" si="0"/>
        <v>-</v>
      </c>
      <c r="G52" s="232" t="str">
        <f t="shared" si="3"/>
        <v>-</v>
      </c>
      <c r="H52" s="66"/>
      <c r="I52" s="66"/>
      <c r="J52" s="133"/>
      <c r="K52" s="66"/>
      <c r="L52" s="133"/>
      <c r="M52" s="66"/>
      <c r="N52" s="133"/>
      <c r="O52" s="66"/>
      <c r="P52" s="133"/>
      <c r="Q52" s="66"/>
      <c r="R52" s="133"/>
      <c r="S52" s="66"/>
      <c r="T52" s="133"/>
      <c r="U52" s="66"/>
      <c r="V52" s="133"/>
      <c r="W52" s="66"/>
      <c r="X52" s="133"/>
      <c r="Y52" s="66"/>
      <c r="Z52" s="133"/>
      <c r="AA52" s="66"/>
      <c r="AB52" s="133"/>
      <c r="AC52" s="66"/>
      <c r="AD52" s="133"/>
      <c r="AE52" s="66"/>
      <c r="AF52" s="133"/>
      <c r="AG52" s="66"/>
      <c r="AH52" s="5">
        <f t="shared" si="1"/>
        <v>0</v>
      </c>
      <c r="AI52" s="5" t="e">
        <f t="shared" si="2"/>
        <v>#DIV/0!</v>
      </c>
      <c r="AJ52" s="5">
        <f t="shared" si="4"/>
        <v>0</v>
      </c>
      <c r="AK52" s="307" t="b">
        <f t="shared" si="5"/>
        <v>0</v>
      </c>
    </row>
    <row r="53" spans="1:37" ht="27.75" customHeight="1" x14ac:dyDescent="0.25">
      <c r="B53" s="255" t="s">
        <v>15</v>
      </c>
      <c r="C53" s="134"/>
      <c r="D53" s="254" t="s">
        <v>15</v>
      </c>
      <c r="E53" s="134"/>
      <c r="F53" s="232" t="str">
        <f t="shared" si="0"/>
        <v>-</v>
      </c>
      <c r="G53" s="232" t="str">
        <f t="shared" si="3"/>
        <v>-</v>
      </c>
      <c r="H53" s="66"/>
      <c r="I53" s="66"/>
      <c r="J53" s="133"/>
      <c r="K53" s="66"/>
      <c r="L53" s="133"/>
      <c r="M53" s="66"/>
      <c r="N53" s="133"/>
      <c r="O53" s="66"/>
      <c r="P53" s="133"/>
      <c r="Q53" s="66"/>
      <c r="R53" s="133"/>
      <c r="S53" s="66"/>
      <c r="T53" s="133"/>
      <c r="U53" s="66"/>
      <c r="V53" s="133"/>
      <c r="W53" s="66"/>
      <c r="X53" s="133"/>
      <c r="Y53" s="66"/>
      <c r="Z53" s="133"/>
      <c r="AA53" s="66"/>
      <c r="AB53" s="133"/>
      <c r="AC53" s="66"/>
      <c r="AD53" s="133"/>
      <c r="AE53" s="66"/>
      <c r="AF53" s="133"/>
      <c r="AG53" s="66"/>
      <c r="AH53" s="5">
        <f t="shared" si="1"/>
        <v>0</v>
      </c>
      <c r="AI53" s="5" t="e">
        <f t="shared" si="2"/>
        <v>#DIV/0!</v>
      </c>
      <c r="AJ53" s="5">
        <f t="shared" si="4"/>
        <v>0</v>
      </c>
      <c r="AK53" s="307" t="b">
        <f t="shared" si="5"/>
        <v>0</v>
      </c>
    </row>
    <row r="54" spans="1:37" ht="27.75" customHeight="1" x14ac:dyDescent="0.25">
      <c r="B54" s="255" t="s">
        <v>15</v>
      </c>
      <c r="C54" s="134"/>
      <c r="D54" s="254" t="s">
        <v>15</v>
      </c>
      <c r="E54" s="134"/>
      <c r="F54" s="232" t="str">
        <f t="shared" si="0"/>
        <v>-</v>
      </c>
      <c r="G54" s="232" t="str">
        <f t="shared" si="3"/>
        <v>-</v>
      </c>
      <c r="H54" s="66"/>
      <c r="I54" s="66"/>
      <c r="J54" s="133"/>
      <c r="K54" s="66"/>
      <c r="L54" s="133"/>
      <c r="M54" s="66"/>
      <c r="N54" s="133"/>
      <c r="O54" s="66"/>
      <c r="P54" s="133"/>
      <c r="Q54" s="66"/>
      <c r="R54" s="133"/>
      <c r="S54" s="66"/>
      <c r="T54" s="133"/>
      <c r="U54" s="66"/>
      <c r="V54" s="133"/>
      <c r="W54" s="66"/>
      <c r="X54" s="133"/>
      <c r="Y54" s="66"/>
      <c r="Z54" s="133"/>
      <c r="AA54" s="66"/>
      <c r="AB54" s="133"/>
      <c r="AC54" s="66"/>
      <c r="AD54" s="133"/>
      <c r="AE54" s="66"/>
      <c r="AF54" s="133"/>
      <c r="AG54" s="66"/>
      <c r="AH54" s="5">
        <f t="shared" si="1"/>
        <v>0</v>
      </c>
      <c r="AI54" s="5" t="e">
        <f t="shared" si="2"/>
        <v>#DIV/0!</v>
      </c>
      <c r="AJ54" s="5">
        <f t="shared" si="4"/>
        <v>0</v>
      </c>
      <c r="AK54" s="307" t="b">
        <f t="shared" si="5"/>
        <v>0</v>
      </c>
    </row>
    <row r="55" spans="1:37" ht="3.75" customHeight="1" x14ac:dyDescent="0.25">
      <c r="A55" s="2"/>
      <c r="B55" s="2"/>
      <c r="C55" s="2"/>
      <c r="D55" s="2"/>
      <c r="E55" s="232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37" ht="1.5" hidden="1" customHeight="1" x14ac:dyDescent="0.25">
      <c r="A56" s="2"/>
      <c r="C56" s="2"/>
      <c r="D56" s="2"/>
      <c r="E56" s="232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37" ht="3" customHeight="1" x14ac:dyDescent="0.25">
      <c r="A57" s="2"/>
      <c r="B57" s="24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</row>
  </sheetData>
  <sheetProtection algorithmName="SHA-512" hashValue="HalPNaniZj7rOOHD/U5ojPRF4Z2MSFS1QaU7hTSkwEBDXjaSlsRaCrpjyAMo3ni64MxeVzloPVIsPJA13fTM4A==" saltValue="zbN5yAWH9ECiRUYcusiQOQ==" spinCount="100000" sheet="1" objects="1" scenarios="1"/>
  <mergeCells count="43">
    <mergeCell ref="X17:Y17"/>
    <mergeCell ref="Z17:AA17"/>
    <mergeCell ref="AB17:AC17"/>
    <mergeCell ref="AD17:AE17"/>
    <mergeCell ref="AF17:AG17"/>
    <mergeCell ref="AB16:AC16"/>
    <mergeCell ref="AD16:AE16"/>
    <mergeCell ref="AF16:AG16"/>
    <mergeCell ref="J17:K17"/>
    <mergeCell ref="L17:M17"/>
    <mergeCell ref="N17:O17"/>
    <mergeCell ref="P17:Q17"/>
    <mergeCell ref="R17:S17"/>
    <mergeCell ref="T17:U17"/>
    <mergeCell ref="V17:W17"/>
    <mergeCell ref="P16:Q16"/>
    <mergeCell ref="R16:S16"/>
    <mergeCell ref="T16:U16"/>
    <mergeCell ref="V16:W16"/>
    <mergeCell ref="X16:Y16"/>
    <mergeCell ref="Z16:AA16"/>
    <mergeCell ref="X15:Y15"/>
    <mergeCell ref="Z15:AA15"/>
    <mergeCell ref="AB15:AC15"/>
    <mergeCell ref="AD15:AE15"/>
    <mergeCell ref="AF15:AG15"/>
    <mergeCell ref="B16:E17"/>
    <mergeCell ref="F16:G17"/>
    <mergeCell ref="J16:K16"/>
    <mergeCell ref="L16:M16"/>
    <mergeCell ref="N16:O16"/>
    <mergeCell ref="V15:W15"/>
    <mergeCell ref="B5:D5"/>
    <mergeCell ref="B6:D6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</mergeCells>
  <conditionalFormatting sqref="C20:C54">
    <cfRule type="expression" dxfId="2" priority="2">
      <formula>IF($B20="Outro",FALSE,TRUE)</formula>
    </cfRule>
  </conditionalFormatting>
  <conditionalFormatting sqref="E20:E54">
    <cfRule type="expression" dxfId="1" priority="1">
      <formula>IF($D20="Outro",FALSE,TRUE)</formula>
    </cfRule>
  </conditionalFormatting>
  <dataValidations count="6">
    <dataValidation type="list" allowBlank="1" showInputMessage="1" showErrorMessage="1" sqref="D9" xr:uid="{00000000-0002-0000-1F00-000000000000}">
      <formula1>"&lt;Selecionar&gt;, Águas pluviais, Industrial, Doméstico, Doméstico e Industrial, Todos, Outro"</formula1>
    </dataValidation>
    <dataValidation type="list" allowBlank="1" showInputMessage="1" showErrorMessage="1" sqref="E9 L9" xr:uid="{00000000-0002-0000-1F00-000001000000}">
      <formula1>"&lt;Selecionar&gt;,Contínuo,Descontínuo,Outro"</formula1>
    </dataValidation>
    <dataValidation type="list" allowBlank="1" showInputMessage="1" showErrorMessage="1" sqref="K9" xr:uid="{00000000-0002-0000-1F00-000002000000}">
      <formula1>"&lt;Selecionar&gt;, Águas pluviais potencialmente contaminadas, Industrial, Doméstico, Doméstico e Industrial, Todos, Outro (identificar nas observações)"</formula1>
    </dataValidation>
    <dataValidation allowBlank="1" showInputMessage="1" showErrorMessage="1" prompt="O título da folha de cálculo encontra-se nesta célula" sqref="B1 I1" xr:uid="{00000000-0002-0000-1F00-000003000000}"/>
    <dataValidation type="whole" operator="lessThanOrEqual" allowBlank="1" showInputMessage="1" showErrorMessage="1" errorTitle="1" error="O número de horas de descarga deverá ser inferior ou igual ao número de horas do mês" sqref="L17:AG17" xr:uid="{00000000-0002-0000-1F00-000004000000}">
      <formula1>L18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 xr:uid="{00000000-0002-0000-1F00-000005000000}">
      <formula1>" -,&lt;LQ, &lt;Ld"</formula1>
    </dataValidation>
  </dataValidations>
  <hyperlinks>
    <hyperlink ref="B2" location="Atividade!A1" display="&lt; Voltar ao ínicio" xr:uid="{00000000-0004-0000-1F00-000000000000}"/>
    <hyperlink ref="B13" location="topoagua" display="&lt;&lt; Voltar ao topo" xr:uid="{00000000-0004-0000-1F00-000001000000}"/>
    <hyperlink ref="B5:D5" location="Listagem_e_caracteristicas_dos_pontos_de_emissão" display="Listagem e caracteristicas dos pontos de emissão" xr:uid="{00000000-0004-0000-1F00-000002000000}"/>
    <hyperlink ref="B6:D6" location="Rejeição_em_coletor___preencha_uma_tabela_para_cada_ponto_de_emissão__se_necessário_copie_a_tabela_completa_e_cole_abaixo_da_anterior" display="Rejeição de águas resíduais" xr:uid="{00000000-0004-0000-1F00-000003000000}"/>
    <hyperlink ref="B7" location="'ED2'!A1" display="ED2" xr:uid="{00000000-0004-0000-1F00-000004000000}"/>
    <hyperlink ref="C7" location="'ED3'!A1" display="ED3" xr:uid="{00000000-0004-0000-1F00-000005000000}"/>
    <hyperlink ref="D7" location="'ED4'!A1" display="ED4" xr:uid="{00000000-0004-0000-1F00-000006000000}"/>
    <hyperlink ref="E7" location="'ED5'!A1" display="ED5" xr:uid="{00000000-0004-0000-1F00-000007000000}"/>
    <hyperlink ref="F7" location="'ED6'!A1" display="ED6" xr:uid="{00000000-0004-0000-1F00-000008000000}"/>
    <hyperlink ref="G7" location="'ED7'!A1" display="ED7" xr:uid="{00000000-0004-0000-1F00-000009000000}"/>
    <hyperlink ref="H7" location="'ED8'!A1" display="ED8" xr:uid="{00000000-0004-0000-1F00-00000A000000}"/>
    <hyperlink ref="I7" location="'ED9'!A1" display="ED9" xr:uid="{00000000-0004-0000-1F00-00000B000000}"/>
    <hyperlink ref="J7" location="'ED10'!A1" display="ED10" xr:uid="{00000000-0004-0000-1F00-00000C000000}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F00-000006000000}">
          <x14:formula1>
            <xm:f>Suporte!$A$6:$A$23</xm:f>
          </x14:formula1>
          <xm:sqref>D20:D54 C55:D55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K66"/>
  <sheetViews>
    <sheetView zoomScale="70" zoomScaleNormal="70" workbookViewId="0">
      <selection activeCell="A3" sqref="A3"/>
    </sheetView>
  </sheetViews>
  <sheetFormatPr defaultColWidth="9" defaultRowHeight="15" x14ac:dyDescent="0.25"/>
  <cols>
    <col min="1" max="1" width="4" style="5" customWidth="1"/>
    <col min="2" max="2" width="12.25" style="5" customWidth="1"/>
    <col min="3" max="9" width="9" style="5"/>
    <col min="10" max="10" width="12.25" style="5" customWidth="1"/>
    <col min="11" max="11" width="9" style="5"/>
    <col min="12" max="12" width="30.375" style="5" customWidth="1"/>
    <col min="13" max="13" width="12.25" style="5" customWidth="1"/>
    <col min="14" max="14" width="14.5" style="5" customWidth="1"/>
    <col min="15" max="15" width="6.125" style="5" customWidth="1"/>
    <col min="16" max="16" width="6.5" style="5" customWidth="1"/>
    <col min="17" max="17" width="5.875" style="5" customWidth="1"/>
    <col min="18" max="18" width="9" style="5"/>
    <col min="19" max="19" width="3.625" style="5" customWidth="1"/>
    <col min="20" max="20" width="4.625" style="5" customWidth="1"/>
    <col min="21" max="21" width="4.375" style="5" customWidth="1"/>
    <col min="22" max="24" width="9" style="5"/>
    <col min="25" max="25" width="12.125" style="5" bestFit="1" customWidth="1"/>
    <col min="26" max="16384" width="9" style="5"/>
  </cols>
  <sheetData>
    <row r="1" spans="1:37" ht="23.25" x14ac:dyDescent="0.25">
      <c r="A1" s="15"/>
      <c r="B1" s="256" t="s">
        <v>144</v>
      </c>
      <c r="C1" s="15"/>
      <c r="D1" s="15"/>
      <c r="E1" s="15"/>
      <c r="F1" s="15"/>
      <c r="G1" s="257"/>
      <c r="H1" s="17" t="s">
        <v>10</v>
      </c>
      <c r="I1" s="18">
        <f>Atividade!L3</f>
        <v>0</v>
      </c>
      <c r="J1" s="88" t="s">
        <v>6</v>
      </c>
      <c r="K1" s="18">
        <f>Atividade!I3</f>
        <v>2021</v>
      </c>
      <c r="L1" s="16"/>
      <c r="M1" s="15"/>
      <c r="N1" s="15"/>
      <c r="O1" s="15"/>
      <c r="P1" s="15"/>
      <c r="Q1" s="15"/>
      <c r="R1" s="15"/>
      <c r="S1" s="15"/>
      <c r="T1" s="15"/>
      <c r="U1" s="15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pans="1:37" ht="15.75" thickBot="1" x14ac:dyDescent="0.3">
      <c r="A2" s="13"/>
      <c r="B2" s="92" t="s">
        <v>11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3" t="s">
        <v>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6" spans="1:37" ht="15.75" x14ac:dyDescent="0.25">
      <c r="B6" s="99" t="s">
        <v>2945</v>
      </c>
    </row>
    <row r="7" spans="1:37" ht="67.5" customHeight="1" x14ac:dyDescent="0.25">
      <c r="B7" s="827" t="s">
        <v>142</v>
      </c>
      <c r="C7" s="827"/>
      <c r="D7" s="827"/>
      <c r="E7" s="827"/>
      <c r="F7" s="827"/>
      <c r="G7" s="827"/>
      <c r="H7" s="827"/>
      <c r="I7" s="827"/>
      <c r="J7" s="827"/>
      <c r="K7" s="828"/>
      <c r="L7" s="259" t="s">
        <v>15</v>
      </c>
      <c r="M7" s="831" t="str">
        <f>IF(L7="Não","Indique em que data foi efetuada a primeira avaliação de ruído","")</f>
        <v/>
      </c>
      <c r="N7" s="831"/>
      <c r="O7" s="836"/>
      <c r="P7" s="837"/>
      <c r="Q7" s="837"/>
      <c r="R7" s="837"/>
      <c r="S7" s="837"/>
      <c r="T7" s="837"/>
      <c r="U7" s="838"/>
    </row>
    <row r="8" spans="1:37" ht="67.5" customHeight="1" x14ac:dyDescent="0.25">
      <c r="A8" s="158"/>
      <c r="B8" s="826" t="s">
        <v>2480</v>
      </c>
      <c r="C8" s="826"/>
      <c r="D8" s="826"/>
      <c r="E8" s="826"/>
      <c r="F8" s="826"/>
      <c r="G8" s="826"/>
      <c r="H8" s="826"/>
      <c r="I8" s="826"/>
      <c r="J8" s="826"/>
      <c r="K8" s="826"/>
      <c r="L8" s="260" t="s">
        <v>15</v>
      </c>
      <c r="M8" s="831" t="str">
        <f>IF(L8="Sim","Indique em que data:","")</f>
        <v/>
      </c>
      <c r="N8" s="831"/>
      <c r="O8" s="836"/>
      <c r="P8" s="837"/>
      <c r="Q8" s="837"/>
      <c r="R8" s="837"/>
      <c r="S8" s="837"/>
      <c r="T8" s="837"/>
      <c r="U8" s="838"/>
    </row>
    <row r="9" spans="1:37" ht="67.5" customHeight="1" x14ac:dyDescent="0.25">
      <c r="B9" s="826" t="str">
        <f>IF(L8="Sim","Indique o motivo pelo qual foi realizada avaliação de ruído no ano de referência",IF(L8="Não","","&lt;Responda às questões anteriores&gt;"))</f>
        <v>&lt;Responda às questões anteriores&gt;</v>
      </c>
      <c r="C9" s="826"/>
      <c r="D9" s="826"/>
      <c r="E9" s="826"/>
      <c r="F9" s="826"/>
      <c r="G9" s="826"/>
      <c r="H9" s="826"/>
      <c r="I9" s="826"/>
      <c r="J9" s="826"/>
      <c r="K9" s="829"/>
      <c r="L9" s="259" t="s">
        <v>15</v>
      </c>
      <c r="M9" s="832" t="str">
        <f>IF(L9="Outro","Indique qual o motivo","")</f>
        <v/>
      </c>
      <c r="N9" s="832"/>
      <c r="O9" s="839"/>
      <c r="P9" s="839"/>
      <c r="Q9" s="839"/>
      <c r="R9" s="839"/>
      <c r="S9" s="839"/>
      <c r="T9" s="839"/>
      <c r="U9" s="840"/>
    </row>
    <row r="10" spans="1:37" ht="67.5" customHeight="1" x14ac:dyDescent="0.25">
      <c r="A10" s="158"/>
      <c r="B10" s="826" t="s">
        <v>2426</v>
      </c>
      <c r="C10" s="826"/>
      <c r="D10" s="826"/>
      <c r="E10" s="826"/>
      <c r="F10" s="826"/>
      <c r="G10" s="826"/>
      <c r="H10" s="826"/>
      <c r="I10" s="826"/>
      <c r="J10" s="826"/>
      <c r="K10" s="826"/>
      <c r="L10" s="261" t="s">
        <v>15</v>
      </c>
      <c r="M10" s="830"/>
      <c r="N10" s="830"/>
      <c r="O10" s="830"/>
      <c r="P10" s="830"/>
      <c r="Q10" s="830"/>
      <c r="R10" s="830"/>
      <c r="S10" s="830"/>
      <c r="T10" s="830"/>
      <c r="U10" s="830"/>
    </row>
    <row r="11" spans="1:37" ht="67.5" customHeight="1" x14ac:dyDescent="0.25">
      <c r="A11" s="158"/>
      <c r="B11" s="418"/>
      <c r="C11" s="418"/>
      <c r="D11" s="418"/>
      <c r="E11" s="418"/>
      <c r="F11" s="418"/>
      <c r="G11" s="418"/>
      <c r="H11" s="418"/>
      <c r="I11" s="418"/>
      <c r="J11" s="418"/>
      <c r="K11" s="418"/>
      <c r="L11" s="418"/>
      <c r="M11" s="418"/>
      <c r="N11" s="418"/>
      <c r="O11" s="418"/>
      <c r="P11" s="418"/>
      <c r="Q11" s="418"/>
      <c r="R11" s="418"/>
      <c r="S11" s="418"/>
      <c r="T11" s="418"/>
      <c r="U11" s="418"/>
    </row>
    <row r="12" spans="1:37" ht="22.5" customHeight="1" x14ac:dyDescent="0.25">
      <c r="A12" s="158"/>
      <c r="B12" s="418"/>
      <c r="C12" s="418"/>
      <c r="D12" s="418"/>
      <c r="E12" s="418"/>
      <c r="F12" s="418"/>
      <c r="G12" s="418"/>
      <c r="H12" s="418"/>
      <c r="I12" s="418"/>
      <c r="J12" s="418"/>
      <c r="K12" s="418"/>
      <c r="L12" s="418"/>
      <c r="M12" s="418"/>
      <c r="N12" s="418"/>
      <c r="O12" s="418"/>
      <c r="P12" s="418"/>
      <c r="Q12" s="418"/>
      <c r="R12" s="418"/>
      <c r="S12" s="418"/>
      <c r="T12" s="418"/>
      <c r="U12" s="418"/>
    </row>
    <row r="13" spans="1:37" ht="22.5" customHeight="1" x14ac:dyDescent="0.25">
      <c r="A13" s="158"/>
      <c r="B13" s="841" t="str">
        <f>IF((OR(L7="Não",L10="Sim")),"Preencha o quadro abaixo e anexe o relatório de monitorização respetivo:",IF(L10="Não","","Responda às questões anteriores"))</f>
        <v>Responda às questões anteriores</v>
      </c>
      <c r="C13" s="841"/>
      <c r="D13" s="841"/>
      <c r="E13" s="841"/>
      <c r="F13" s="841"/>
      <c r="G13" s="841"/>
      <c r="H13" s="841"/>
      <c r="I13" s="841"/>
      <c r="J13" s="841"/>
      <c r="K13" s="841"/>
      <c r="L13" s="841"/>
      <c r="M13" s="841"/>
      <c r="N13" s="418"/>
      <c r="O13" s="418"/>
      <c r="P13" s="418"/>
      <c r="Q13" s="418"/>
      <c r="R13" s="418"/>
      <c r="S13" s="418"/>
      <c r="T13" s="418"/>
      <c r="U13" s="418"/>
    </row>
    <row r="14" spans="1:37" ht="19.5" customHeight="1" x14ac:dyDescent="0.25">
      <c r="A14" s="158"/>
      <c r="B14" s="99" t="s">
        <v>2946</v>
      </c>
    </row>
    <row r="15" spans="1:37" ht="36" customHeight="1" x14ac:dyDescent="0.25">
      <c r="B15" s="262" t="s">
        <v>2477</v>
      </c>
      <c r="C15" s="262" t="s">
        <v>2478</v>
      </c>
      <c r="D15" s="833" t="s">
        <v>2479</v>
      </c>
      <c r="E15" s="834"/>
      <c r="F15" s="833" t="s">
        <v>80</v>
      </c>
      <c r="G15" s="835"/>
      <c r="H15" s="835"/>
      <c r="I15" s="835"/>
      <c r="J15" s="835"/>
      <c r="K15" s="835"/>
      <c r="L15" s="835"/>
      <c r="M15" s="834"/>
    </row>
    <row r="16" spans="1:37" ht="36" customHeight="1" x14ac:dyDescent="0.25">
      <c r="B16" s="135">
        <v>1</v>
      </c>
      <c r="C16" s="263"/>
      <c r="D16" s="814"/>
      <c r="E16" s="816"/>
      <c r="F16" s="814"/>
      <c r="G16" s="815"/>
      <c r="H16" s="815"/>
      <c r="I16" s="815"/>
      <c r="J16" s="815"/>
      <c r="K16" s="815"/>
      <c r="L16" s="815"/>
      <c r="M16" s="816"/>
    </row>
    <row r="17" spans="1:20" ht="36" customHeight="1" x14ac:dyDescent="0.25">
      <c r="B17" s="135">
        <v>2</v>
      </c>
      <c r="C17" s="263"/>
      <c r="D17" s="814"/>
      <c r="E17" s="816"/>
      <c r="F17" s="814"/>
      <c r="G17" s="815"/>
      <c r="H17" s="815"/>
      <c r="I17" s="815"/>
      <c r="J17" s="815"/>
      <c r="K17" s="815"/>
      <c r="L17" s="815"/>
      <c r="M17" s="816"/>
    </row>
    <row r="18" spans="1:20" ht="36" customHeight="1" x14ac:dyDescent="0.25">
      <c r="B18" s="135">
        <v>3</v>
      </c>
      <c r="C18" s="263"/>
      <c r="D18" s="814"/>
      <c r="E18" s="816"/>
      <c r="F18" s="814"/>
      <c r="G18" s="815"/>
      <c r="H18" s="815"/>
      <c r="I18" s="815"/>
      <c r="J18" s="815"/>
      <c r="K18" s="815"/>
      <c r="L18" s="815"/>
      <c r="M18" s="816"/>
    </row>
    <row r="19" spans="1:20" ht="36" customHeight="1" x14ac:dyDescent="0.25">
      <c r="B19" s="135">
        <v>4</v>
      </c>
      <c r="C19" s="263"/>
      <c r="D19" s="814"/>
      <c r="E19" s="816"/>
      <c r="F19" s="814"/>
      <c r="G19" s="815"/>
      <c r="H19" s="815"/>
      <c r="I19" s="815"/>
      <c r="J19" s="815"/>
      <c r="K19" s="815"/>
      <c r="L19" s="815"/>
      <c r="M19" s="816"/>
    </row>
    <row r="20" spans="1:20" ht="36" customHeight="1" x14ac:dyDescent="0.25">
      <c r="B20" s="135">
        <v>5</v>
      </c>
      <c r="C20" s="263"/>
      <c r="D20" s="814"/>
      <c r="E20" s="816"/>
      <c r="F20" s="814"/>
      <c r="G20" s="815"/>
      <c r="H20" s="815"/>
      <c r="I20" s="815"/>
      <c r="J20" s="815"/>
      <c r="K20" s="815"/>
      <c r="L20" s="815"/>
      <c r="M20" s="816"/>
    </row>
    <row r="21" spans="1:20" ht="36" customHeight="1" x14ac:dyDescent="0.25">
      <c r="B21" s="135">
        <v>6</v>
      </c>
      <c r="C21" s="263"/>
      <c r="D21" s="814"/>
      <c r="E21" s="816"/>
      <c r="F21" s="814"/>
      <c r="G21" s="815"/>
      <c r="H21" s="815"/>
      <c r="I21" s="815"/>
      <c r="J21" s="815"/>
      <c r="K21" s="815"/>
      <c r="L21" s="815"/>
      <c r="M21" s="816"/>
    </row>
    <row r="22" spans="1:20" ht="36" customHeight="1" x14ac:dyDescent="0.25">
      <c r="B22" s="135">
        <v>7</v>
      </c>
      <c r="C22" s="263"/>
      <c r="D22" s="814"/>
      <c r="E22" s="816"/>
      <c r="F22" s="814"/>
      <c r="G22" s="815"/>
      <c r="H22" s="815"/>
      <c r="I22" s="815"/>
      <c r="J22" s="815"/>
      <c r="K22" s="815"/>
      <c r="L22" s="815"/>
      <c r="M22" s="816"/>
    </row>
    <row r="23" spans="1:20" ht="36" customHeight="1" x14ac:dyDescent="0.25">
      <c r="A23" s="158"/>
      <c r="B23" s="135">
        <v>8</v>
      </c>
      <c r="C23" s="263"/>
      <c r="D23" s="814"/>
      <c r="E23" s="816"/>
      <c r="F23" s="814"/>
      <c r="G23" s="815"/>
      <c r="H23" s="815"/>
      <c r="I23" s="815"/>
      <c r="J23" s="815"/>
      <c r="K23" s="815"/>
      <c r="L23" s="815"/>
      <c r="M23" s="816"/>
    </row>
    <row r="24" spans="1:20" ht="36" customHeight="1" x14ac:dyDescent="0.25">
      <c r="A24" s="158"/>
      <c r="B24" s="135">
        <v>9</v>
      </c>
      <c r="C24" s="264"/>
      <c r="D24" s="814"/>
      <c r="E24" s="816"/>
      <c r="F24" s="814"/>
      <c r="G24" s="815"/>
      <c r="H24" s="815"/>
      <c r="I24" s="815"/>
      <c r="J24" s="815"/>
      <c r="K24" s="815"/>
      <c r="L24" s="815"/>
      <c r="M24" s="816"/>
    </row>
    <row r="25" spans="1:20" ht="36" customHeight="1" x14ac:dyDescent="0.25">
      <c r="A25" s="158"/>
      <c r="B25" s="135">
        <v>10</v>
      </c>
      <c r="C25" s="264"/>
      <c r="D25" s="814"/>
      <c r="E25" s="816"/>
      <c r="F25" s="814"/>
      <c r="G25" s="815"/>
      <c r="H25" s="815"/>
      <c r="I25" s="815"/>
      <c r="J25" s="815"/>
      <c r="K25" s="815"/>
      <c r="L25" s="815"/>
      <c r="M25" s="816"/>
    </row>
    <row r="26" spans="1:20" ht="36" customHeight="1" x14ac:dyDescent="0.25">
      <c r="A26" s="158"/>
      <c r="B26" s="135">
        <v>11</v>
      </c>
      <c r="C26" s="264"/>
      <c r="D26" s="814"/>
      <c r="E26" s="816"/>
      <c r="F26" s="814"/>
      <c r="G26" s="815"/>
      <c r="H26" s="815"/>
      <c r="I26" s="815"/>
      <c r="J26" s="815"/>
      <c r="K26" s="815"/>
      <c r="L26" s="815"/>
      <c r="M26" s="816"/>
    </row>
    <row r="27" spans="1:20" ht="36" customHeight="1" x14ac:dyDescent="0.25">
      <c r="B27" s="135">
        <v>12</v>
      </c>
      <c r="C27" s="263"/>
      <c r="D27" s="814"/>
      <c r="E27" s="816"/>
      <c r="F27" s="814"/>
      <c r="G27" s="815"/>
      <c r="H27" s="815"/>
      <c r="I27" s="815"/>
      <c r="J27" s="815"/>
      <c r="K27" s="815"/>
      <c r="L27" s="815"/>
      <c r="M27" s="816"/>
    </row>
    <row r="29" spans="1:20" x14ac:dyDescent="0.25">
      <c r="B29" s="258" t="s">
        <v>140</v>
      </c>
    </row>
    <row r="30" spans="1:20" x14ac:dyDescent="0.25">
      <c r="B30" s="817" t="s">
        <v>141</v>
      </c>
      <c r="C30" s="818"/>
      <c r="D30" s="818"/>
      <c r="E30" s="818"/>
      <c r="F30" s="818"/>
      <c r="G30" s="818"/>
      <c r="H30" s="818"/>
      <c r="I30" s="818"/>
      <c r="J30" s="818"/>
      <c r="K30" s="818"/>
      <c r="L30" s="818"/>
      <c r="M30" s="818"/>
      <c r="N30" s="818"/>
      <c r="O30" s="818"/>
      <c r="P30" s="818"/>
      <c r="Q30" s="818"/>
      <c r="R30" s="818"/>
      <c r="S30" s="818"/>
      <c r="T30" s="819"/>
    </row>
    <row r="31" spans="1:20" x14ac:dyDescent="0.25">
      <c r="B31" s="820"/>
      <c r="C31" s="821"/>
      <c r="D31" s="821"/>
      <c r="E31" s="821"/>
      <c r="F31" s="821"/>
      <c r="G31" s="821"/>
      <c r="H31" s="821"/>
      <c r="I31" s="821"/>
      <c r="J31" s="821"/>
      <c r="K31" s="821"/>
      <c r="L31" s="821"/>
      <c r="M31" s="821"/>
      <c r="N31" s="821"/>
      <c r="O31" s="821"/>
      <c r="P31" s="821"/>
      <c r="Q31" s="821"/>
      <c r="R31" s="821"/>
      <c r="S31" s="821"/>
      <c r="T31" s="822"/>
    </row>
    <row r="32" spans="1:20" x14ac:dyDescent="0.25">
      <c r="B32" s="820"/>
      <c r="C32" s="821"/>
      <c r="D32" s="821"/>
      <c r="E32" s="821"/>
      <c r="F32" s="821"/>
      <c r="G32" s="821"/>
      <c r="H32" s="821"/>
      <c r="I32" s="821"/>
      <c r="J32" s="821"/>
      <c r="K32" s="821"/>
      <c r="L32" s="821"/>
      <c r="M32" s="821"/>
      <c r="N32" s="821"/>
      <c r="O32" s="821"/>
      <c r="P32" s="821"/>
      <c r="Q32" s="821"/>
      <c r="R32" s="821"/>
      <c r="S32" s="821"/>
      <c r="T32" s="822"/>
    </row>
    <row r="33" spans="1:26" x14ac:dyDescent="0.25">
      <c r="B33" s="820"/>
      <c r="C33" s="821"/>
      <c r="D33" s="821"/>
      <c r="E33" s="821"/>
      <c r="F33" s="821"/>
      <c r="G33" s="821"/>
      <c r="H33" s="821"/>
      <c r="I33" s="821"/>
      <c r="J33" s="821"/>
      <c r="K33" s="821"/>
      <c r="L33" s="821"/>
      <c r="M33" s="821"/>
      <c r="N33" s="821"/>
      <c r="O33" s="821"/>
      <c r="P33" s="821"/>
      <c r="Q33" s="821"/>
      <c r="R33" s="821"/>
      <c r="S33" s="821"/>
      <c r="T33" s="822"/>
    </row>
    <row r="34" spans="1:26" x14ac:dyDescent="0.25">
      <c r="B34" s="823"/>
      <c r="C34" s="824"/>
      <c r="D34" s="824"/>
      <c r="E34" s="824"/>
      <c r="F34" s="824"/>
      <c r="G34" s="824"/>
      <c r="H34" s="824"/>
      <c r="I34" s="824"/>
      <c r="J34" s="824"/>
      <c r="K34" s="824"/>
      <c r="L34" s="824"/>
      <c r="M34" s="824"/>
      <c r="N34" s="824"/>
      <c r="O34" s="824"/>
      <c r="P34" s="824"/>
      <c r="Q34" s="824"/>
      <c r="R34" s="824"/>
      <c r="S34" s="824"/>
      <c r="T34" s="825"/>
      <c r="Z34" s="130"/>
    </row>
    <row r="37" spans="1:26" ht="27" customHeight="1" x14ac:dyDescent="0.25">
      <c r="A37" s="24"/>
      <c r="B37" s="41" t="s">
        <v>2576</v>
      </c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40"/>
      <c r="R37" s="40"/>
      <c r="S37" s="40"/>
      <c r="T37" s="40"/>
      <c r="U37" s="40"/>
    </row>
    <row r="38" spans="1:26" customFormat="1" ht="27" customHeight="1" x14ac:dyDescent="0.25">
      <c r="A38" s="176"/>
      <c r="B38" s="403"/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</row>
    <row r="39" spans="1:26" ht="15.75" x14ac:dyDescent="0.25">
      <c r="B39" s="99" t="s">
        <v>2947</v>
      </c>
    </row>
    <row r="40" spans="1:26" ht="134.25" customHeight="1" x14ac:dyDescent="0.25">
      <c r="B40" s="142" t="s">
        <v>2594</v>
      </c>
      <c r="C40" s="612" t="s">
        <v>2420</v>
      </c>
      <c r="D40" s="614"/>
      <c r="E40" s="612" t="s">
        <v>2421</v>
      </c>
      <c r="F40" s="613"/>
      <c r="G40" s="614"/>
      <c r="H40" s="612" t="s">
        <v>2422</v>
      </c>
      <c r="I40" s="613"/>
      <c r="J40" s="613"/>
      <c r="K40" s="613"/>
      <c r="L40" s="613"/>
      <c r="M40" s="613"/>
      <c r="N40" s="613"/>
      <c r="O40" s="613"/>
      <c r="P40" s="613"/>
      <c r="Q40" s="614"/>
    </row>
    <row r="41" spans="1:26" ht="51.75" customHeight="1" x14ac:dyDescent="0.25">
      <c r="B41" s="135">
        <v>1</v>
      </c>
      <c r="C41" s="609"/>
      <c r="D41" s="609"/>
      <c r="E41" s="649"/>
      <c r="F41" s="650"/>
      <c r="G41" s="651"/>
      <c r="H41" s="609"/>
      <c r="I41" s="609"/>
      <c r="J41" s="609"/>
      <c r="K41" s="609"/>
      <c r="L41" s="609"/>
      <c r="M41" s="609"/>
      <c r="N41" s="609"/>
      <c r="O41" s="609"/>
      <c r="P41" s="609"/>
      <c r="Q41" s="609"/>
    </row>
    <row r="42" spans="1:26" ht="51.75" customHeight="1" x14ac:dyDescent="0.25">
      <c r="B42" s="135">
        <v>2</v>
      </c>
      <c r="C42" s="609"/>
      <c r="D42" s="609"/>
      <c r="E42" s="649"/>
      <c r="F42" s="650"/>
      <c r="G42" s="651"/>
      <c r="H42" s="609"/>
      <c r="I42" s="609"/>
      <c r="J42" s="609"/>
      <c r="K42" s="609"/>
      <c r="L42" s="609"/>
      <c r="M42" s="609"/>
      <c r="N42" s="609"/>
      <c r="O42" s="609"/>
      <c r="P42" s="609"/>
      <c r="Q42" s="609"/>
    </row>
    <row r="43" spans="1:26" ht="51.75" customHeight="1" x14ac:dyDescent="0.25">
      <c r="B43" s="135">
        <v>3</v>
      </c>
      <c r="C43" s="609"/>
      <c r="D43" s="609"/>
      <c r="E43" s="649"/>
      <c r="F43" s="650"/>
      <c r="G43" s="651"/>
      <c r="H43" s="609"/>
      <c r="I43" s="609"/>
      <c r="J43" s="609"/>
      <c r="K43" s="609"/>
      <c r="L43" s="609"/>
      <c r="M43" s="609"/>
      <c r="N43" s="609"/>
      <c r="O43" s="609"/>
      <c r="P43" s="609"/>
      <c r="Q43" s="609"/>
    </row>
    <row r="44" spans="1:26" ht="51.75" customHeight="1" x14ac:dyDescent="0.25">
      <c r="B44" s="135">
        <v>4</v>
      </c>
      <c r="C44" s="609"/>
      <c r="D44" s="609"/>
      <c r="E44" s="649"/>
      <c r="F44" s="650"/>
      <c r="G44" s="651"/>
      <c r="H44" s="609"/>
      <c r="I44" s="609"/>
      <c r="J44" s="609"/>
      <c r="K44" s="609"/>
      <c r="L44" s="609"/>
      <c r="M44" s="609"/>
      <c r="N44" s="609"/>
      <c r="O44" s="609"/>
      <c r="P44" s="609"/>
      <c r="Q44" s="609"/>
    </row>
    <row r="45" spans="1:26" ht="51.75" customHeight="1" x14ac:dyDescent="0.25">
      <c r="B45" s="135">
        <v>5</v>
      </c>
      <c r="C45" s="609"/>
      <c r="D45" s="609"/>
      <c r="E45" s="649"/>
      <c r="F45" s="650"/>
      <c r="G45" s="651"/>
      <c r="H45" s="609"/>
      <c r="I45" s="609"/>
      <c r="J45" s="609"/>
      <c r="K45" s="609"/>
      <c r="L45" s="609"/>
      <c r="M45" s="609"/>
      <c r="N45" s="609"/>
      <c r="O45" s="609"/>
      <c r="P45" s="609"/>
      <c r="Q45" s="609"/>
    </row>
    <row r="46" spans="1:26" ht="51.75" customHeight="1" x14ac:dyDescent="0.25">
      <c r="B46" s="135">
        <v>6</v>
      </c>
      <c r="C46" s="609"/>
      <c r="D46" s="609"/>
      <c r="E46" s="649"/>
      <c r="F46" s="650"/>
      <c r="G46" s="651"/>
      <c r="H46" s="609"/>
      <c r="I46" s="609"/>
      <c r="J46" s="609"/>
      <c r="K46" s="609"/>
      <c r="L46" s="609"/>
      <c r="M46" s="609"/>
      <c r="N46" s="609"/>
      <c r="O46" s="609"/>
      <c r="P46" s="609"/>
      <c r="Q46" s="609"/>
    </row>
    <row r="47" spans="1:26" ht="51.75" customHeight="1" x14ac:dyDescent="0.25">
      <c r="B47" s="135">
        <v>7</v>
      </c>
      <c r="C47" s="609"/>
      <c r="D47" s="609"/>
      <c r="E47" s="649"/>
      <c r="F47" s="650"/>
      <c r="G47" s="651"/>
      <c r="H47" s="609"/>
      <c r="I47" s="609"/>
      <c r="J47" s="609"/>
      <c r="K47" s="609"/>
      <c r="L47" s="609"/>
      <c r="M47" s="609"/>
      <c r="N47" s="609"/>
      <c r="O47" s="609"/>
      <c r="P47" s="609"/>
      <c r="Q47" s="609"/>
    </row>
    <row r="48" spans="1:26" ht="51.75" customHeight="1" x14ac:dyDescent="0.25">
      <c r="B48" s="135">
        <v>8</v>
      </c>
      <c r="C48" s="609"/>
      <c r="D48" s="609"/>
      <c r="E48" s="649"/>
      <c r="F48" s="650"/>
      <c r="G48" s="651"/>
      <c r="H48" s="609"/>
      <c r="I48" s="609"/>
      <c r="J48" s="609"/>
      <c r="K48" s="609"/>
      <c r="L48" s="609"/>
      <c r="M48" s="609"/>
      <c r="N48" s="609"/>
      <c r="O48" s="609"/>
      <c r="P48" s="609"/>
      <c r="Q48" s="609"/>
    </row>
    <row r="49" spans="2:17" ht="51.75" customHeight="1" x14ac:dyDescent="0.25">
      <c r="B49" s="135">
        <v>9</v>
      </c>
      <c r="C49" s="609"/>
      <c r="D49" s="609"/>
      <c r="E49" s="649"/>
      <c r="F49" s="650"/>
      <c r="G49" s="651"/>
      <c r="H49" s="609"/>
      <c r="I49" s="609"/>
      <c r="J49" s="609"/>
      <c r="K49" s="609"/>
      <c r="L49" s="609"/>
      <c r="M49" s="609"/>
      <c r="N49" s="609"/>
      <c r="O49" s="609"/>
      <c r="P49" s="609"/>
      <c r="Q49" s="609"/>
    </row>
    <row r="50" spans="2:17" ht="51.75" customHeight="1" x14ac:dyDescent="0.25">
      <c r="B50" s="135">
        <v>10</v>
      </c>
      <c r="C50" s="609"/>
      <c r="D50" s="609"/>
      <c r="E50" s="649"/>
      <c r="F50" s="650"/>
      <c r="G50" s="651"/>
      <c r="H50" s="609"/>
      <c r="I50" s="609"/>
      <c r="J50" s="609"/>
      <c r="K50" s="609"/>
      <c r="L50" s="609"/>
      <c r="M50" s="609"/>
      <c r="N50" s="609"/>
      <c r="O50" s="609"/>
      <c r="P50" s="609"/>
      <c r="Q50" s="609"/>
    </row>
    <row r="51" spans="2:17" ht="51.75" customHeight="1" x14ac:dyDescent="0.25">
      <c r="B51" s="135">
        <v>11</v>
      </c>
      <c r="C51" s="609"/>
      <c r="D51" s="609"/>
      <c r="E51" s="649"/>
      <c r="F51" s="650"/>
      <c r="G51" s="651"/>
      <c r="H51" s="609"/>
      <c r="I51" s="609"/>
      <c r="J51" s="609"/>
      <c r="K51" s="609"/>
      <c r="L51" s="609"/>
      <c r="M51" s="609"/>
      <c r="N51" s="609"/>
      <c r="O51" s="609"/>
      <c r="P51" s="609"/>
      <c r="Q51" s="609"/>
    </row>
    <row r="52" spans="2:17" ht="51.75" customHeight="1" x14ac:dyDescent="0.25">
      <c r="B52" s="135">
        <v>12</v>
      </c>
      <c r="C52" s="609"/>
      <c r="D52" s="609"/>
      <c r="E52" s="649"/>
      <c r="F52" s="650"/>
      <c r="G52" s="651"/>
      <c r="H52" s="609"/>
      <c r="I52" s="609"/>
      <c r="J52" s="609"/>
      <c r="K52" s="609"/>
      <c r="L52" s="609"/>
      <c r="M52" s="609"/>
      <c r="N52" s="609"/>
      <c r="O52" s="609"/>
      <c r="P52" s="609"/>
      <c r="Q52" s="609"/>
    </row>
    <row r="53" spans="2:17" ht="51.75" customHeight="1" x14ac:dyDescent="0.25">
      <c r="B53" s="135">
        <v>13</v>
      </c>
      <c r="C53" s="609"/>
      <c r="D53" s="609"/>
      <c r="E53" s="649"/>
      <c r="F53" s="650"/>
      <c r="G53" s="651"/>
      <c r="H53" s="609"/>
      <c r="I53" s="609"/>
      <c r="J53" s="609"/>
      <c r="K53" s="609"/>
      <c r="L53" s="609"/>
      <c r="M53" s="609"/>
      <c r="N53" s="609"/>
      <c r="O53" s="609"/>
      <c r="P53" s="609"/>
      <c r="Q53" s="609"/>
    </row>
    <row r="54" spans="2:17" ht="51.75" customHeight="1" x14ac:dyDescent="0.25">
      <c r="B54" s="135">
        <v>14</v>
      </c>
      <c r="C54" s="609"/>
      <c r="D54" s="609"/>
      <c r="E54" s="649"/>
      <c r="F54" s="650"/>
      <c r="G54" s="651"/>
      <c r="H54" s="609"/>
      <c r="I54" s="609"/>
      <c r="J54" s="609"/>
      <c r="K54" s="609"/>
      <c r="L54" s="609"/>
      <c r="M54" s="609"/>
      <c r="N54" s="609"/>
      <c r="O54" s="609"/>
      <c r="P54" s="609"/>
      <c r="Q54" s="609"/>
    </row>
    <row r="55" spans="2:17" ht="51.75" customHeight="1" x14ac:dyDescent="0.25">
      <c r="B55" s="135">
        <v>15</v>
      </c>
      <c r="C55" s="609"/>
      <c r="D55" s="609"/>
      <c r="E55" s="649"/>
      <c r="F55" s="650"/>
      <c r="G55" s="651"/>
      <c r="H55" s="609"/>
      <c r="I55" s="609"/>
      <c r="J55" s="609"/>
      <c r="K55" s="609"/>
      <c r="L55" s="609"/>
      <c r="M55" s="609"/>
      <c r="N55" s="609"/>
      <c r="O55" s="609"/>
      <c r="P55" s="609"/>
      <c r="Q55" s="609"/>
    </row>
    <row r="56" spans="2:17" ht="51.75" customHeight="1" x14ac:dyDescent="0.25">
      <c r="B56" s="135">
        <v>16</v>
      </c>
      <c r="C56" s="609"/>
      <c r="D56" s="609"/>
      <c r="E56" s="649"/>
      <c r="F56" s="650"/>
      <c r="G56" s="651"/>
      <c r="H56" s="609"/>
      <c r="I56" s="609"/>
      <c r="J56" s="609"/>
      <c r="K56" s="609"/>
      <c r="L56" s="609"/>
      <c r="M56" s="609"/>
      <c r="N56" s="609"/>
      <c r="O56" s="609"/>
      <c r="P56" s="609"/>
      <c r="Q56" s="609"/>
    </row>
    <row r="57" spans="2:17" ht="51.75" customHeight="1" x14ac:dyDescent="0.25">
      <c r="B57" s="135">
        <v>17</v>
      </c>
      <c r="C57" s="609"/>
      <c r="D57" s="609"/>
      <c r="E57" s="649"/>
      <c r="F57" s="650"/>
      <c r="G57" s="651"/>
      <c r="H57" s="609"/>
      <c r="I57" s="609"/>
      <c r="J57" s="609"/>
      <c r="K57" s="609"/>
      <c r="L57" s="609"/>
      <c r="M57" s="609"/>
      <c r="N57" s="609"/>
      <c r="O57" s="609"/>
      <c r="P57" s="609"/>
      <c r="Q57" s="609"/>
    </row>
    <row r="58" spans="2:17" ht="51.75" customHeight="1" x14ac:dyDescent="0.25">
      <c r="B58" s="135">
        <v>18</v>
      </c>
      <c r="C58" s="609"/>
      <c r="D58" s="609"/>
      <c r="E58" s="649"/>
      <c r="F58" s="650"/>
      <c r="G58" s="651"/>
      <c r="H58" s="609"/>
      <c r="I58" s="609"/>
      <c r="J58" s="609"/>
      <c r="K58" s="609"/>
      <c r="L58" s="609"/>
      <c r="M58" s="609"/>
      <c r="N58" s="609"/>
      <c r="O58" s="609"/>
      <c r="P58" s="609"/>
      <c r="Q58" s="609"/>
    </row>
    <row r="59" spans="2:17" ht="51.75" customHeight="1" x14ac:dyDescent="0.25">
      <c r="B59" s="135">
        <v>19</v>
      </c>
      <c r="C59" s="609"/>
      <c r="D59" s="609"/>
      <c r="E59" s="649"/>
      <c r="F59" s="650"/>
      <c r="G59" s="651"/>
      <c r="H59" s="609"/>
      <c r="I59" s="609"/>
      <c r="J59" s="609"/>
      <c r="K59" s="609"/>
      <c r="L59" s="609"/>
      <c r="M59" s="609"/>
      <c r="N59" s="609"/>
      <c r="O59" s="609"/>
      <c r="P59" s="609"/>
      <c r="Q59" s="609"/>
    </row>
    <row r="60" spans="2:17" ht="51.75" customHeight="1" x14ac:dyDescent="0.25">
      <c r="B60" s="135">
        <v>20</v>
      </c>
      <c r="C60" s="609"/>
      <c r="D60" s="609"/>
      <c r="E60" s="649"/>
      <c r="F60" s="650"/>
      <c r="G60" s="651"/>
      <c r="H60" s="609"/>
      <c r="I60" s="609"/>
      <c r="J60" s="609"/>
      <c r="K60" s="609"/>
      <c r="L60" s="609"/>
      <c r="M60" s="609"/>
      <c r="N60" s="609"/>
      <c r="O60" s="609"/>
      <c r="P60" s="609"/>
      <c r="Q60" s="609"/>
    </row>
    <row r="61" spans="2:17" ht="51.75" customHeight="1" x14ac:dyDescent="0.25">
      <c r="B61" s="135">
        <v>21</v>
      </c>
      <c r="C61" s="609"/>
      <c r="D61" s="609"/>
      <c r="E61" s="649"/>
      <c r="F61" s="650"/>
      <c r="G61" s="651"/>
      <c r="H61" s="609"/>
      <c r="I61" s="609"/>
      <c r="J61" s="609"/>
      <c r="K61" s="609"/>
      <c r="L61" s="609"/>
      <c r="M61" s="609"/>
      <c r="N61" s="609"/>
      <c r="O61" s="609"/>
      <c r="P61" s="609"/>
      <c r="Q61" s="609"/>
    </row>
    <row r="62" spans="2:17" ht="51.75" customHeight="1" x14ac:dyDescent="0.25">
      <c r="B62" s="135">
        <v>22</v>
      </c>
      <c r="C62" s="609"/>
      <c r="D62" s="609"/>
      <c r="E62" s="649"/>
      <c r="F62" s="650"/>
      <c r="G62" s="651"/>
      <c r="H62" s="609"/>
      <c r="I62" s="609"/>
      <c r="J62" s="609"/>
      <c r="K62" s="609"/>
      <c r="L62" s="609"/>
      <c r="M62" s="609"/>
      <c r="N62" s="609"/>
      <c r="O62" s="609"/>
      <c r="P62" s="609"/>
      <c r="Q62" s="609"/>
    </row>
    <row r="63" spans="2:17" ht="51.75" customHeight="1" x14ac:dyDescent="0.25">
      <c r="B63" s="135">
        <v>23</v>
      </c>
      <c r="C63" s="609"/>
      <c r="D63" s="609"/>
      <c r="E63" s="649"/>
      <c r="F63" s="650"/>
      <c r="G63" s="651"/>
      <c r="H63" s="609"/>
      <c r="I63" s="609"/>
      <c r="J63" s="609"/>
      <c r="K63" s="609"/>
      <c r="L63" s="609"/>
      <c r="M63" s="609"/>
      <c r="N63" s="609"/>
      <c r="O63" s="609"/>
      <c r="P63" s="609"/>
      <c r="Q63" s="609"/>
    </row>
    <row r="64" spans="2:17" ht="51.75" customHeight="1" x14ac:dyDescent="0.25">
      <c r="B64" s="135">
        <v>24</v>
      </c>
      <c r="C64" s="609"/>
      <c r="D64" s="609"/>
      <c r="E64" s="649"/>
      <c r="F64" s="650"/>
      <c r="G64" s="651"/>
      <c r="H64" s="609"/>
      <c r="I64" s="609"/>
      <c r="J64" s="609"/>
      <c r="K64" s="609"/>
      <c r="L64" s="609"/>
      <c r="M64" s="609"/>
      <c r="N64" s="609"/>
      <c r="O64" s="609"/>
      <c r="P64" s="609"/>
      <c r="Q64" s="609"/>
    </row>
    <row r="65" ht="51.75" customHeight="1" x14ac:dyDescent="0.25"/>
    <row r="66" ht="51.75" customHeight="1" x14ac:dyDescent="0.25"/>
  </sheetData>
  <sheetProtection algorithmName="SHA-512" hashValue="IGMosGMdAAKOBBC0cdUzWtY2z0heg1YatmTnhu6+1qcC1Dy+GFcvD+V1SsuroWi4TDgy6b0f7b0oP0ysEYxgag==" saltValue="4FdwjhUEqn1UxdUl0GboEw==" spinCount="100000" sheet="1" objects="1" scenarios="1"/>
  <customSheetViews>
    <customSheetView guid="{3C65655F-F5CB-4AFF-9FBB-FFE0704F7A17}" scale="75">
      <selection activeCell="B20" sqref="B20"/>
      <pageMargins left="0.7" right="0.7" top="0.75" bottom="0.75" header="0.3" footer="0.3"/>
      <pageSetup paperSize="9" orientation="portrait" r:id="rId1"/>
    </customSheetView>
  </customSheetViews>
  <mergeCells count="114">
    <mergeCell ref="B30:T34"/>
    <mergeCell ref="B8:K8"/>
    <mergeCell ref="B7:K7"/>
    <mergeCell ref="B9:K9"/>
    <mergeCell ref="M10:U10"/>
    <mergeCell ref="B10:K10"/>
    <mergeCell ref="M7:N7"/>
    <mergeCell ref="M8:N8"/>
    <mergeCell ref="M9:N9"/>
    <mergeCell ref="D15:E15"/>
    <mergeCell ref="F15:M15"/>
    <mergeCell ref="D16:E16"/>
    <mergeCell ref="D17:E17"/>
    <mergeCell ref="F16:M16"/>
    <mergeCell ref="F17:M17"/>
    <mergeCell ref="O8:U8"/>
    <mergeCell ref="O9:U9"/>
    <mergeCell ref="O7:U7"/>
    <mergeCell ref="B13:M13"/>
    <mergeCell ref="F18:M18"/>
    <mergeCell ref="F19:M19"/>
    <mergeCell ref="F20:M20"/>
    <mergeCell ref="F21:M21"/>
    <mergeCell ref="F22:M22"/>
    <mergeCell ref="C42:D42"/>
    <mergeCell ref="E42:G42"/>
    <mergeCell ref="H42:Q42"/>
    <mergeCell ref="C43:D43"/>
    <mergeCell ref="E43:G43"/>
    <mergeCell ref="H43:Q43"/>
    <mergeCell ref="C40:D40"/>
    <mergeCell ref="E40:G40"/>
    <mergeCell ref="H40:Q40"/>
    <mergeCell ref="C41:D41"/>
    <mergeCell ref="E41:G41"/>
    <mergeCell ref="H41:Q41"/>
    <mergeCell ref="C46:D46"/>
    <mergeCell ref="E46:G46"/>
    <mergeCell ref="H46:Q46"/>
    <mergeCell ref="C47:D47"/>
    <mergeCell ref="E47:G47"/>
    <mergeCell ref="H47:Q47"/>
    <mergeCell ref="C44:D44"/>
    <mergeCell ref="E44:G44"/>
    <mergeCell ref="H44:Q44"/>
    <mergeCell ref="C45:D45"/>
    <mergeCell ref="E45:G45"/>
    <mergeCell ref="H45:Q45"/>
    <mergeCell ref="C48:D48"/>
    <mergeCell ref="E48:G48"/>
    <mergeCell ref="H48:Q48"/>
    <mergeCell ref="C49:D49"/>
    <mergeCell ref="E49:G49"/>
    <mergeCell ref="H49:Q49"/>
    <mergeCell ref="C50:D50"/>
    <mergeCell ref="E50:G50"/>
    <mergeCell ref="H50:Q50"/>
    <mergeCell ref="D23:E23"/>
    <mergeCell ref="D24:E24"/>
    <mergeCell ref="D25:E25"/>
    <mergeCell ref="D26:E26"/>
    <mergeCell ref="D18:E18"/>
    <mergeCell ref="D19:E19"/>
    <mergeCell ref="D20:E20"/>
    <mergeCell ref="D21:E21"/>
    <mergeCell ref="D22:E22"/>
    <mergeCell ref="C55:D55"/>
    <mergeCell ref="E55:G55"/>
    <mergeCell ref="H55:Q55"/>
    <mergeCell ref="C56:D56"/>
    <mergeCell ref="E56:G56"/>
    <mergeCell ref="H56:Q56"/>
    <mergeCell ref="F23:M23"/>
    <mergeCell ref="F24:M24"/>
    <mergeCell ref="F25:M25"/>
    <mergeCell ref="F26:M26"/>
    <mergeCell ref="F27:M27"/>
    <mergeCell ref="D27:E27"/>
    <mergeCell ref="C54:D54"/>
    <mergeCell ref="E54:G54"/>
    <mergeCell ref="H54:Q54"/>
    <mergeCell ref="C52:D52"/>
    <mergeCell ref="E52:G52"/>
    <mergeCell ref="H52:Q52"/>
    <mergeCell ref="C53:D53"/>
    <mergeCell ref="E53:G53"/>
    <mergeCell ref="H53:Q53"/>
    <mergeCell ref="C51:D51"/>
    <mergeCell ref="E51:G51"/>
    <mergeCell ref="H51:Q51"/>
    <mergeCell ref="C59:D59"/>
    <mergeCell ref="E59:G59"/>
    <mergeCell ref="H59:Q59"/>
    <mergeCell ref="C60:D60"/>
    <mergeCell ref="E60:G60"/>
    <mergeCell ref="H60:Q60"/>
    <mergeCell ref="C57:D57"/>
    <mergeCell ref="E57:G57"/>
    <mergeCell ref="H57:Q57"/>
    <mergeCell ref="C58:D58"/>
    <mergeCell ref="E58:G58"/>
    <mergeCell ref="H58:Q58"/>
    <mergeCell ref="C63:D63"/>
    <mergeCell ref="E63:G63"/>
    <mergeCell ref="H63:Q63"/>
    <mergeCell ref="C64:D64"/>
    <mergeCell ref="E64:G64"/>
    <mergeCell ref="H64:Q64"/>
    <mergeCell ref="C61:D61"/>
    <mergeCell ref="E61:G61"/>
    <mergeCell ref="H61:Q61"/>
    <mergeCell ref="C62:D62"/>
    <mergeCell ref="E62:G62"/>
    <mergeCell ref="H62:Q62"/>
  </mergeCells>
  <dataValidations count="4">
    <dataValidation allowBlank="1" showInputMessage="1" showErrorMessage="1" prompt="O título da folha de cálculo encontra-se nesta célula" sqref="B1 J1" xr:uid="{00000000-0002-0000-2000-000000000000}"/>
    <dataValidation type="list" allowBlank="1" showInputMessage="1" showErrorMessage="1" sqref="L7:L8 L10:L12" xr:uid="{00000000-0002-0000-2000-000001000000}">
      <formula1>"&lt;Selecionar&gt;,Sim,Não"</formula1>
    </dataValidation>
    <dataValidation type="date" operator="greaterThan" allowBlank="1" showInputMessage="1" showErrorMessage="1" error="Por favor indique uma data posterior a 1/1/1980" sqref="O7:U7" xr:uid="{00000000-0002-0000-2000-000002000000}">
      <formula1>29221</formula1>
    </dataValidation>
    <dataValidation type="date" operator="greaterThan" allowBlank="1" showInputMessage="1" showErrorMessage="1" error="Por favor indique uma data no ano de referencia" sqref="O8:U8" xr:uid="{00000000-0002-0000-2000-000003000000}">
      <formula1>DATE(K1-1,12,31)</formula1>
    </dataValidation>
  </dataValidations>
  <hyperlinks>
    <hyperlink ref="B2" location="Atividade!A1" display="&lt; Voltar ao ínicio" xr:uid="{00000000-0004-0000-2000-000000000000}"/>
  </hyperlinks>
  <pageMargins left="0.25" right="0.25" top="0.75" bottom="0.75" header="0.3" footer="0.3"/>
  <pageSetup paperSize="9" scale="48" fitToHeight="0" orientation="portrait" r:id="rId2"/>
  <rowBreaks count="1" manualBreakCount="1">
    <brk id="34" max="16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4000000}">
          <x14:formula1>
            <xm:f>Suporte!$K$6:$K$13</xm:f>
          </x14:formula1>
          <xm:sqref>L9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lha8">
    <pageSetUpPr fitToPage="1"/>
  </sheetPr>
  <dimension ref="A1:AE180"/>
  <sheetViews>
    <sheetView topLeftCell="A121" zoomScale="70" zoomScaleNormal="70" workbookViewId="0">
      <selection activeCell="H126" sqref="H126:Q126"/>
    </sheetView>
  </sheetViews>
  <sheetFormatPr defaultColWidth="9" defaultRowHeight="15" x14ac:dyDescent="0.25"/>
  <cols>
    <col min="1" max="1" width="3.25" style="5" customWidth="1"/>
    <col min="2" max="2" width="16.375" style="5" customWidth="1"/>
    <col min="3" max="3" width="14.625" style="5" customWidth="1"/>
    <col min="4" max="4" width="21.125" style="5" customWidth="1"/>
    <col min="5" max="5" width="14.875" style="5" customWidth="1"/>
    <col min="6" max="6" width="15.125" style="5" customWidth="1"/>
    <col min="7" max="7" width="13" style="5" customWidth="1"/>
    <col min="8" max="8" width="12.25" style="5" customWidth="1"/>
    <col min="9" max="9" width="13.875" style="5" customWidth="1"/>
    <col min="10" max="10" width="13" style="5" customWidth="1"/>
    <col min="11" max="11" width="7.5" style="5" customWidth="1"/>
    <col min="12" max="12" width="20.125" style="5" customWidth="1"/>
    <col min="13" max="13" width="14.75" style="5" customWidth="1"/>
    <col min="14" max="14" width="15.375" style="5" customWidth="1"/>
    <col min="15" max="15" width="14.125" style="5" customWidth="1"/>
    <col min="16" max="16" width="1.5" style="5" customWidth="1"/>
    <col min="17" max="17" width="1.75" style="5" customWidth="1"/>
    <col min="18" max="16384" width="9" style="5"/>
  </cols>
  <sheetData>
    <row r="1" spans="1:31" ht="23.25" x14ac:dyDescent="0.25">
      <c r="A1" s="15"/>
      <c r="B1" s="274" t="s">
        <v>145</v>
      </c>
      <c r="C1" s="15"/>
      <c r="D1" s="15"/>
      <c r="E1" s="15"/>
      <c r="F1" s="15"/>
      <c r="G1" s="257"/>
      <c r="H1" s="16" t="s">
        <v>10</v>
      </c>
      <c r="I1" s="15">
        <f>Atividade!L3</f>
        <v>0</v>
      </c>
      <c r="J1" s="275" t="s">
        <v>6</v>
      </c>
      <c r="K1" s="15">
        <f>Atividade!I3</f>
        <v>2021</v>
      </c>
      <c r="L1" s="16"/>
      <c r="M1" s="16"/>
      <c r="N1" s="15"/>
      <c r="O1" s="15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</row>
    <row r="2" spans="1:31" ht="15.75" thickBot="1" x14ac:dyDescent="0.3">
      <c r="A2" s="13"/>
      <c r="B2" s="92" t="s">
        <v>11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x14ac:dyDescent="0.25">
      <c r="A3" s="3" t="s">
        <v>12</v>
      </c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x14ac:dyDescent="0.25">
      <c r="A4" s="3"/>
      <c r="B4" s="3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5.75" x14ac:dyDescent="0.25">
      <c r="A5" s="3"/>
      <c r="B5" s="99" t="s">
        <v>2948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21.75" customHeight="1" x14ac:dyDescent="0.25">
      <c r="A6" s="3"/>
      <c r="B6" s="863" t="s">
        <v>2399</v>
      </c>
      <c r="C6" s="863"/>
      <c r="D6" s="863"/>
      <c r="E6" s="863"/>
      <c r="F6" s="863"/>
      <c r="G6" s="86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21.75" customHeight="1" x14ac:dyDescent="0.25">
      <c r="A7" s="3"/>
      <c r="B7" s="863" t="s">
        <v>2410</v>
      </c>
      <c r="C7" s="863"/>
      <c r="D7" s="863"/>
      <c r="E7" s="863"/>
      <c r="F7" s="863"/>
      <c r="G7" s="863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21.75" customHeight="1" x14ac:dyDescent="0.25">
      <c r="A8" s="3"/>
      <c r="B8" s="724" t="s">
        <v>2400</v>
      </c>
      <c r="C8" s="724"/>
      <c r="D8" s="724"/>
      <c r="E8" s="724"/>
      <c r="F8" s="724"/>
      <c r="G8" s="724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21.75" customHeight="1" x14ac:dyDescent="0.25">
      <c r="A9" s="3"/>
      <c r="B9" s="724" t="s">
        <v>2524</v>
      </c>
      <c r="C9" s="724"/>
      <c r="D9" s="724"/>
      <c r="E9" s="724"/>
      <c r="F9" s="724"/>
      <c r="G9" s="724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21.75" customHeight="1" x14ac:dyDescent="0.25">
      <c r="A10" s="3"/>
      <c r="B10" s="863" t="s">
        <v>2409</v>
      </c>
      <c r="C10" s="863"/>
      <c r="D10" s="863"/>
      <c r="E10" s="863"/>
      <c r="F10" s="863"/>
      <c r="G10" s="863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21.75" customHeight="1" x14ac:dyDescent="0.25">
      <c r="A11" s="3"/>
      <c r="B11" s="863" t="s">
        <v>2407</v>
      </c>
      <c r="C11" s="863"/>
      <c r="D11" s="863"/>
      <c r="E11" s="863"/>
      <c r="F11" s="863"/>
      <c r="G11" s="863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x14ac:dyDescent="0.25">
      <c r="A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x14ac:dyDescent="0.25">
      <c r="A13" s="3"/>
      <c r="B13" s="3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x14ac:dyDescent="0.25">
      <c r="A14" s="3"/>
      <c r="B14" s="3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5.75" customHeight="1" x14ac:dyDescent="0.25">
      <c r="A15" s="3"/>
      <c r="B15" s="99" t="s">
        <v>2949</v>
      </c>
      <c r="C15" s="277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31" ht="30.75" customHeight="1" x14ac:dyDescent="0.25">
      <c r="A16" s="3"/>
      <c r="B16" s="862" t="s">
        <v>2521</v>
      </c>
      <c r="C16" s="862"/>
      <c r="D16" s="862"/>
      <c r="E16" s="862"/>
      <c r="F16" s="862"/>
      <c r="G16" s="862"/>
      <c r="H16" s="137" t="s">
        <v>15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spans="1:31" ht="30.75" customHeight="1" x14ac:dyDescent="0.25">
      <c r="A17" s="3"/>
      <c r="B17" s="862" t="s">
        <v>2522</v>
      </c>
      <c r="C17" s="862"/>
      <c r="D17" s="862"/>
      <c r="E17" s="862"/>
      <c r="F17" s="862"/>
      <c r="G17" s="862"/>
      <c r="H17" s="137" t="s">
        <v>15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spans="1:31" ht="30.75" customHeight="1" x14ac:dyDescent="0.25">
      <c r="A18" s="3"/>
      <c r="B18" s="862" t="s">
        <v>2523</v>
      </c>
      <c r="C18" s="862"/>
      <c r="D18" s="862"/>
      <c r="E18" s="862"/>
      <c r="F18" s="862"/>
      <c r="G18" s="862"/>
      <c r="H18" s="137" t="s">
        <v>15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</row>
    <row r="19" spans="1:31" ht="30.75" customHeight="1" x14ac:dyDescent="0.25">
      <c r="A19" s="3"/>
      <c r="B19" s="862" t="s">
        <v>2404</v>
      </c>
      <c r="C19" s="862"/>
      <c r="D19" s="862"/>
      <c r="E19" s="862"/>
      <c r="F19" s="862"/>
      <c r="G19" s="862"/>
      <c r="H19" s="137" t="s">
        <v>15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1:31" ht="30.75" customHeight="1" x14ac:dyDescent="0.25">
      <c r="A20" s="3"/>
      <c r="B20" s="862" t="s">
        <v>2405</v>
      </c>
      <c r="C20" s="862"/>
      <c r="D20" s="862"/>
      <c r="E20" s="862"/>
      <c r="F20" s="862"/>
      <c r="G20" s="862"/>
      <c r="H20" s="137" t="s">
        <v>15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1:31" x14ac:dyDescent="0.25">
      <c r="A21" s="3"/>
      <c r="B21" s="276" t="s">
        <v>2406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x14ac:dyDescent="0.25">
      <c r="A22" s="3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1:31" x14ac:dyDescent="0.25">
      <c r="B24" s="278"/>
      <c r="C24" s="2"/>
      <c r="D24" s="2"/>
      <c r="E24" s="2"/>
      <c r="F24" s="2"/>
      <c r="I24" s="2"/>
      <c r="J24" s="2"/>
      <c r="K24" s="2"/>
      <c r="L24" s="2"/>
      <c r="M24" s="2"/>
      <c r="N24" s="2"/>
      <c r="O24" s="2"/>
    </row>
    <row r="25" spans="1:31" ht="21" customHeight="1" x14ac:dyDescent="0.25">
      <c r="A25" s="24"/>
      <c r="B25" s="41" t="s">
        <v>2399</v>
      </c>
      <c r="C25" s="279"/>
      <c r="D25" s="279"/>
      <c r="E25" s="279"/>
      <c r="F25" s="279"/>
      <c r="G25" s="279"/>
      <c r="H25" s="279"/>
      <c r="I25" s="279"/>
      <c r="J25" s="279"/>
      <c r="K25" s="279"/>
      <c r="L25" s="279"/>
      <c r="M25" s="279"/>
      <c r="N25" s="279"/>
      <c r="O25" s="279"/>
    </row>
    <row r="26" spans="1:31" x14ac:dyDescent="0.25">
      <c r="A26" s="2"/>
      <c r="B26" s="228" t="s">
        <v>2406</v>
      </c>
      <c r="C26" s="280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</row>
    <row r="27" spans="1:31" x14ac:dyDescent="0.25">
      <c r="A27" s="2"/>
      <c r="B27" s="2"/>
      <c r="C27" s="282"/>
      <c r="D27" s="282"/>
      <c r="E27" s="282"/>
      <c r="F27" s="177"/>
      <c r="G27" s="283"/>
      <c r="H27" s="283"/>
      <c r="I27" s="177"/>
      <c r="J27" s="177"/>
      <c r="K27" s="282"/>
      <c r="M27" s="2"/>
    </row>
    <row r="28" spans="1:31" ht="15.75" x14ac:dyDescent="0.25">
      <c r="A28" s="2"/>
      <c r="B28" s="99" t="s">
        <v>2950</v>
      </c>
      <c r="I28" s="177"/>
      <c r="J28" s="282"/>
    </row>
    <row r="29" spans="1:31" ht="27.75" customHeight="1" x14ac:dyDescent="0.25">
      <c r="A29" s="2"/>
      <c r="B29" s="859" t="s">
        <v>2411</v>
      </c>
      <c r="C29" s="860"/>
      <c r="D29" s="860"/>
      <c r="E29" s="861"/>
      <c r="F29" s="609"/>
      <c r="G29" s="609"/>
      <c r="I29" s="130"/>
      <c r="J29" s="282"/>
    </row>
    <row r="30" spans="1:31" ht="27.75" customHeight="1" x14ac:dyDescent="0.25">
      <c r="A30" s="2"/>
      <c r="B30" s="859" t="s">
        <v>2412</v>
      </c>
      <c r="C30" s="860"/>
      <c r="D30" s="860"/>
      <c r="E30" s="861"/>
      <c r="F30" s="609"/>
      <c r="G30" s="609"/>
      <c r="I30" s="130"/>
      <c r="J30" s="282"/>
    </row>
    <row r="31" spans="1:31" ht="27.75" customHeight="1" x14ac:dyDescent="0.25">
      <c r="B31" s="859" t="s">
        <v>146</v>
      </c>
      <c r="C31" s="860"/>
      <c r="D31" s="860"/>
      <c r="E31" s="861"/>
      <c r="F31" s="864">
        <f>SUM(F29:G30)</f>
        <v>0</v>
      </c>
      <c r="G31" s="864"/>
    </row>
    <row r="33" spans="1:15" ht="15.75" x14ac:dyDescent="0.25">
      <c r="B33" s="99" t="s">
        <v>2951</v>
      </c>
    </row>
    <row r="34" spans="1:15" ht="45" customHeight="1" x14ac:dyDescent="0.25">
      <c r="A34" s="2"/>
      <c r="B34" s="846" t="s">
        <v>2528</v>
      </c>
      <c r="C34" s="847"/>
      <c r="D34" s="847"/>
      <c r="E34" s="848"/>
      <c r="F34" s="609"/>
      <c r="G34" s="609"/>
      <c r="I34" s="130"/>
      <c r="J34" s="282"/>
    </row>
    <row r="35" spans="1:15" ht="35.25" customHeight="1" x14ac:dyDescent="0.25">
      <c r="A35" s="2"/>
      <c r="B35" s="846" t="s">
        <v>2527</v>
      </c>
      <c r="C35" s="847"/>
      <c r="D35" s="847"/>
      <c r="E35" s="848"/>
      <c r="F35" s="609"/>
      <c r="G35" s="609"/>
      <c r="I35" s="130"/>
      <c r="J35" s="282"/>
    </row>
    <row r="38" spans="1:1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21" customHeight="1" x14ac:dyDescent="0.25">
      <c r="A39" s="24"/>
      <c r="B39" s="41" t="s">
        <v>2410</v>
      </c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279"/>
      <c r="N39" s="279"/>
      <c r="O39" s="279"/>
    </row>
    <row r="40" spans="1:15" ht="23.25" customHeight="1" x14ac:dyDescent="0.25">
      <c r="A40" s="2"/>
      <c r="B40" s="228" t="s">
        <v>2406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99" t="s">
        <v>2952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39.75" customHeight="1" x14ac:dyDescent="0.25">
      <c r="A42" s="2"/>
      <c r="B42" s="850" t="s">
        <v>2481</v>
      </c>
      <c r="C42" s="851"/>
      <c r="D42" s="851"/>
      <c r="E42" s="851"/>
      <c r="F42" s="851"/>
      <c r="G42" s="852"/>
      <c r="O42" s="2"/>
    </row>
    <row r="43" spans="1:15" ht="39.75" customHeight="1" x14ac:dyDescent="0.25">
      <c r="A43" s="2"/>
      <c r="B43" s="853" t="s">
        <v>164</v>
      </c>
      <c r="C43" s="853"/>
      <c r="D43" s="853"/>
      <c r="E43" s="853"/>
      <c r="F43" s="854"/>
      <c r="G43" s="854"/>
      <c r="O43" s="2"/>
    </row>
    <row r="44" spans="1:15" ht="39.75" customHeight="1" x14ac:dyDescent="0.25">
      <c r="A44" s="2"/>
      <c r="B44" s="853" t="s">
        <v>165</v>
      </c>
      <c r="C44" s="853"/>
      <c r="D44" s="853"/>
      <c r="E44" s="853"/>
      <c r="F44" s="849"/>
      <c r="G44" s="849"/>
      <c r="O44" s="2"/>
    </row>
    <row r="45" spans="1:15" ht="39.75" customHeight="1" x14ac:dyDescent="0.25">
      <c r="A45" s="2"/>
      <c r="B45" s="853" t="s">
        <v>2413</v>
      </c>
      <c r="C45" s="853"/>
      <c r="D45" s="853"/>
      <c r="E45" s="853"/>
      <c r="F45" s="854"/>
      <c r="G45" s="854"/>
      <c r="O45" s="2"/>
    </row>
    <row r="46" spans="1:15" ht="39.75" customHeight="1" x14ac:dyDescent="0.25">
      <c r="A46" s="2"/>
      <c r="B46" s="853" t="s">
        <v>2414</v>
      </c>
      <c r="C46" s="853"/>
      <c r="D46" s="853"/>
      <c r="E46" s="853"/>
      <c r="F46" s="849"/>
      <c r="G46" s="849"/>
      <c r="H46" s="2"/>
      <c r="I46" s="2"/>
      <c r="J46" s="2"/>
      <c r="K46" s="2"/>
      <c r="L46" s="2"/>
      <c r="M46" s="2"/>
      <c r="N46" s="2"/>
      <c r="O46" s="2"/>
    </row>
    <row r="47" spans="1:15" ht="16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2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" customHeight="1" x14ac:dyDescent="0.25">
      <c r="A49" s="2"/>
      <c r="B49" s="99" t="s">
        <v>2953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39.75" customHeight="1" x14ac:dyDescent="0.25">
      <c r="A50" s="2"/>
      <c r="B50" s="850" t="s">
        <v>2482</v>
      </c>
      <c r="C50" s="851"/>
      <c r="D50" s="851"/>
      <c r="E50" s="851"/>
      <c r="F50" s="851"/>
      <c r="G50" s="852"/>
      <c r="H50" s="2"/>
      <c r="I50" s="2"/>
      <c r="J50" s="2"/>
      <c r="K50" s="2"/>
      <c r="L50" s="2"/>
      <c r="M50" s="2"/>
      <c r="N50" s="2"/>
      <c r="O50" s="2"/>
    </row>
    <row r="51" spans="1:15" ht="39.75" customHeight="1" x14ac:dyDescent="0.25">
      <c r="A51" s="2"/>
      <c r="B51" s="853" t="s">
        <v>164</v>
      </c>
      <c r="C51" s="853"/>
      <c r="D51" s="853"/>
      <c r="E51" s="853"/>
      <c r="F51" s="854"/>
      <c r="G51" s="854"/>
      <c r="H51" s="2"/>
      <c r="I51" s="2"/>
      <c r="J51" s="2"/>
      <c r="K51" s="2"/>
      <c r="L51" s="2"/>
      <c r="M51" s="2"/>
      <c r="N51" s="2"/>
      <c r="O51" s="2"/>
    </row>
    <row r="52" spans="1:15" ht="39.75" customHeight="1" x14ac:dyDescent="0.25">
      <c r="A52" s="2"/>
      <c r="B52" s="853" t="s">
        <v>165</v>
      </c>
      <c r="C52" s="853"/>
      <c r="D52" s="853"/>
      <c r="E52" s="853"/>
      <c r="F52" s="849"/>
      <c r="G52" s="849"/>
      <c r="H52" s="2"/>
      <c r="I52" s="2"/>
      <c r="J52" s="2"/>
      <c r="K52" s="2"/>
      <c r="L52" s="2"/>
      <c r="M52" s="2"/>
      <c r="N52" s="2"/>
      <c r="O52" s="2"/>
    </row>
    <row r="53" spans="1:15" ht="39.75" customHeight="1" x14ac:dyDescent="0.25">
      <c r="A53" s="2"/>
      <c r="B53" s="853" t="s">
        <v>2413</v>
      </c>
      <c r="C53" s="853"/>
      <c r="D53" s="853"/>
      <c r="E53" s="853"/>
      <c r="F53" s="854"/>
      <c r="G53" s="854"/>
      <c r="H53" s="2"/>
      <c r="I53" s="2"/>
      <c r="J53" s="2"/>
      <c r="K53" s="2"/>
      <c r="L53" s="2"/>
      <c r="M53" s="2"/>
      <c r="N53" s="2"/>
      <c r="O53" s="2"/>
    </row>
    <row r="54" spans="1:15" ht="39.75" customHeight="1" x14ac:dyDescent="0.25">
      <c r="A54" s="2"/>
      <c r="B54" s="853" t="s">
        <v>2414</v>
      </c>
      <c r="C54" s="853"/>
      <c r="D54" s="853"/>
      <c r="E54" s="853"/>
      <c r="F54" s="849"/>
      <c r="G54" s="849"/>
      <c r="H54" s="2"/>
      <c r="I54" s="2"/>
      <c r="J54" s="2"/>
      <c r="K54" s="2"/>
      <c r="L54" s="2"/>
      <c r="M54" s="2"/>
      <c r="N54" s="2"/>
      <c r="O54" s="2"/>
    </row>
    <row r="55" spans="1:15" ht="39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24.75" customHeight="1" x14ac:dyDescent="0.25">
      <c r="A57" s="24"/>
      <c r="B57" s="41" t="s">
        <v>2524</v>
      </c>
      <c r="C57" s="279"/>
      <c r="D57" s="279"/>
      <c r="E57" s="279"/>
      <c r="F57" s="279"/>
      <c r="G57" s="279"/>
      <c r="H57" s="279"/>
      <c r="I57" s="279"/>
      <c r="J57" s="279"/>
      <c r="K57" s="284"/>
      <c r="L57" s="279"/>
      <c r="M57" s="279"/>
      <c r="N57" s="279"/>
      <c r="O57" s="279"/>
    </row>
    <row r="58" spans="1:15" x14ac:dyDescent="0.25">
      <c r="B58" s="5" t="s">
        <v>2506</v>
      </c>
      <c r="K58" s="130"/>
    </row>
    <row r="59" spans="1:15" x14ac:dyDescent="0.25">
      <c r="B59" s="228" t="s">
        <v>2406</v>
      </c>
    </row>
    <row r="60" spans="1:15" ht="15" customHeight="1" x14ac:dyDescent="0.25"/>
    <row r="61" spans="1:15" ht="18.75" customHeight="1" x14ac:dyDescent="0.25">
      <c r="B61" s="99" t="s">
        <v>2954</v>
      </c>
    </row>
    <row r="62" spans="1:15" ht="33" customHeight="1" x14ac:dyDescent="0.25">
      <c r="B62" s="285" t="s">
        <v>2483</v>
      </c>
      <c r="C62" s="859" t="s">
        <v>2505</v>
      </c>
      <c r="D62" s="860"/>
      <c r="E62" s="860"/>
      <c r="F62" s="860"/>
      <c r="G62" s="861"/>
      <c r="H62" s="843" t="s">
        <v>2484</v>
      </c>
      <c r="I62" s="844"/>
      <c r="J62" s="844"/>
      <c r="K62" s="845"/>
      <c r="L62" s="285" t="s">
        <v>2419</v>
      </c>
      <c r="M62" s="285" t="s">
        <v>2485</v>
      </c>
      <c r="N62" s="285" t="s">
        <v>52</v>
      </c>
      <c r="O62" s="285" t="s">
        <v>2502</v>
      </c>
    </row>
    <row r="63" spans="1:15" ht="18.75" customHeight="1" x14ac:dyDescent="0.25">
      <c r="B63" s="287"/>
      <c r="C63" s="842"/>
      <c r="D63" s="842"/>
      <c r="E63" s="842"/>
      <c r="F63" s="842"/>
      <c r="G63" s="842"/>
      <c r="H63" s="800"/>
      <c r="I63" s="800"/>
      <c r="J63" s="800"/>
      <c r="K63" s="800"/>
      <c r="L63" s="263"/>
      <c r="M63" s="263"/>
      <c r="N63" s="288" t="s">
        <v>15</v>
      </c>
      <c r="O63" s="296"/>
    </row>
    <row r="64" spans="1:15" ht="18.75" customHeight="1" x14ac:dyDescent="0.25">
      <c r="B64" s="287"/>
      <c r="C64" s="842"/>
      <c r="D64" s="842"/>
      <c r="E64" s="842"/>
      <c r="F64" s="842"/>
      <c r="G64" s="842"/>
      <c r="H64" s="800"/>
      <c r="I64" s="800"/>
      <c r="J64" s="800"/>
      <c r="K64" s="800"/>
      <c r="L64" s="263"/>
      <c r="M64" s="263"/>
      <c r="N64" s="288" t="s">
        <v>15</v>
      </c>
      <c r="O64" s="296"/>
    </row>
    <row r="65" spans="1:15" ht="18.75" customHeight="1" x14ac:dyDescent="0.25">
      <c r="B65" s="287"/>
      <c r="C65" s="842"/>
      <c r="D65" s="842"/>
      <c r="E65" s="842"/>
      <c r="F65" s="842"/>
      <c r="G65" s="842"/>
      <c r="H65" s="800"/>
      <c r="I65" s="800"/>
      <c r="J65" s="800"/>
      <c r="K65" s="800"/>
      <c r="L65" s="263"/>
      <c r="M65" s="263"/>
      <c r="N65" s="288" t="s">
        <v>15</v>
      </c>
      <c r="O65" s="296"/>
    </row>
    <row r="66" spans="1:15" ht="18.75" customHeight="1" x14ac:dyDescent="0.25">
      <c r="B66" s="287"/>
      <c r="C66" s="842"/>
      <c r="D66" s="842"/>
      <c r="E66" s="842"/>
      <c r="F66" s="842"/>
      <c r="G66" s="842"/>
      <c r="H66" s="800"/>
      <c r="I66" s="800"/>
      <c r="J66" s="800"/>
      <c r="K66" s="800"/>
      <c r="L66" s="263"/>
      <c r="M66" s="263"/>
      <c r="N66" s="288" t="s">
        <v>15</v>
      </c>
      <c r="O66" s="296"/>
    </row>
    <row r="67" spans="1:15" ht="18.75" customHeight="1" x14ac:dyDescent="0.25">
      <c r="B67" s="287"/>
      <c r="C67" s="842"/>
      <c r="D67" s="842"/>
      <c r="E67" s="842"/>
      <c r="F67" s="842"/>
      <c r="G67" s="842"/>
      <c r="H67" s="800"/>
      <c r="I67" s="800"/>
      <c r="J67" s="800"/>
      <c r="K67" s="800"/>
      <c r="L67" s="263"/>
      <c r="M67" s="263"/>
      <c r="N67" s="288" t="s">
        <v>15</v>
      </c>
      <c r="O67" s="296"/>
    </row>
    <row r="68" spans="1:15" ht="18.75" customHeight="1" x14ac:dyDescent="0.25">
      <c r="B68" s="287"/>
      <c r="C68" s="842"/>
      <c r="D68" s="842"/>
      <c r="E68" s="842"/>
      <c r="F68" s="842"/>
      <c r="G68" s="842"/>
      <c r="H68" s="800"/>
      <c r="I68" s="800"/>
      <c r="J68" s="800"/>
      <c r="K68" s="800"/>
      <c r="L68" s="263"/>
      <c r="M68" s="263"/>
      <c r="N68" s="288" t="s">
        <v>15</v>
      </c>
      <c r="O68" s="296"/>
    </row>
    <row r="69" spans="1:15" ht="18.75" customHeight="1" x14ac:dyDescent="0.25">
      <c r="B69" s="287"/>
      <c r="C69" s="842"/>
      <c r="D69" s="842"/>
      <c r="E69" s="842"/>
      <c r="F69" s="842"/>
      <c r="G69" s="842"/>
      <c r="H69" s="800"/>
      <c r="I69" s="800"/>
      <c r="J69" s="800"/>
      <c r="K69" s="800"/>
      <c r="L69" s="263"/>
      <c r="M69" s="263"/>
      <c r="N69" s="288" t="s">
        <v>15</v>
      </c>
      <c r="O69" s="296"/>
    </row>
    <row r="70" spans="1:15" ht="18.75" customHeight="1" x14ac:dyDescent="0.25">
      <c r="B70" s="287"/>
      <c r="C70" s="842"/>
      <c r="D70" s="842"/>
      <c r="E70" s="842"/>
      <c r="F70" s="842"/>
      <c r="G70" s="842"/>
      <c r="H70" s="800"/>
      <c r="I70" s="800"/>
      <c r="J70" s="800"/>
      <c r="K70" s="800"/>
      <c r="L70" s="263"/>
      <c r="M70" s="263"/>
      <c r="N70" s="288" t="s">
        <v>15</v>
      </c>
      <c r="O70" s="296"/>
    </row>
    <row r="71" spans="1:15" ht="18.75" customHeight="1" x14ac:dyDescent="0.25">
      <c r="B71" s="287"/>
      <c r="C71" s="842"/>
      <c r="D71" s="842"/>
      <c r="E71" s="842"/>
      <c r="F71" s="842"/>
      <c r="G71" s="842"/>
      <c r="H71" s="800"/>
      <c r="I71" s="800"/>
      <c r="J71" s="800"/>
      <c r="K71" s="800"/>
      <c r="L71" s="263"/>
      <c r="M71" s="263"/>
      <c r="N71" s="288" t="s">
        <v>15</v>
      </c>
      <c r="O71" s="296"/>
    </row>
    <row r="72" spans="1:15" ht="18.75" customHeight="1" x14ac:dyDescent="0.25">
      <c r="B72" s="287"/>
      <c r="C72" s="842"/>
      <c r="D72" s="842"/>
      <c r="E72" s="842"/>
      <c r="F72" s="842"/>
      <c r="G72" s="842"/>
      <c r="H72" s="800"/>
      <c r="I72" s="800"/>
      <c r="J72" s="800"/>
      <c r="K72" s="800"/>
      <c r="L72" s="263"/>
      <c r="M72" s="263"/>
      <c r="N72" s="288" t="s">
        <v>15</v>
      </c>
      <c r="O72" s="296"/>
    </row>
    <row r="73" spans="1:15" ht="18.75" customHeight="1" x14ac:dyDescent="0.25">
      <c r="B73" s="287"/>
      <c r="C73" s="842"/>
      <c r="D73" s="842"/>
      <c r="E73" s="842"/>
      <c r="F73" s="842"/>
      <c r="G73" s="842"/>
      <c r="H73" s="800"/>
      <c r="I73" s="800"/>
      <c r="J73" s="800"/>
      <c r="K73" s="800"/>
      <c r="L73" s="263"/>
      <c r="M73" s="263"/>
      <c r="N73" s="288" t="s">
        <v>15</v>
      </c>
      <c r="O73" s="296"/>
    </row>
    <row r="74" spans="1:15" ht="18.75" customHeight="1" x14ac:dyDescent="0.25">
      <c r="B74" s="287"/>
      <c r="C74" s="842"/>
      <c r="D74" s="842"/>
      <c r="E74" s="842"/>
      <c r="F74" s="842"/>
      <c r="G74" s="842"/>
      <c r="H74" s="800"/>
      <c r="I74" s="800"/>
      <c r="J74" s="800"/>
      <c r="K74" s="800"/>
      <c r="L74" s="263"/>
      <c r="M74" s="263"/>
      <c r="N74" s="288" t="s">
        <v>15</v>
      </c>
      <c r="O74" s="296"/>
    </row>
    <row r="75" spans="1:15" ht="18.75" customHeight="1" x14ac:dyDescent="0.25">
      <c r="B75" s="287"/>
      <c r="C75" s="842"/>
      <c r="D75" s="842"/>
      <c r="E75" s="842"/>
      <c r="F75" s="842"/>
      <c r="G75" s="842"/>
      <c r="H75" s="800"/>
      <c r="I75" s="800"/>
      <c r="J75" s="800"/>
      <c r="K75" s="800"/>
      <c r="L75" s="263"/>
      <c r="M75" s="263"/>
      <c r="N75" s="288" t="s">
        <v>15</v>
      </c>
      <c r="O75" s="296"/>
    </row>
    <row r="76" spans="1:15" ht="18.75" customHeight="1" x14ac:dyDescent="0.25">
      <c r="B76" s="287"/>
      <c r="C76" s="842"/>
      <c r="D76" s="842"/>
      <c r="E76" s="842"/>
      <c r="F76" s="842"/>
      <c r="G76" s="842"/>
      <c r="H76" s="800"/>
      <c r="I76" s="800"/>
      <c r="J76" s="800"/>
      <c r="K76" s="800"/>
      <c r="L76" s="263"/>
      <c r="M76" s="263"/>
      <c r="N76" s="288" t="s">
        <v>15</v>
      </c>
      <c r="O76" s="296"/>
    </row>
    <row r="77" spans="1:15" ht="18.75" customHeight="1" x14ac:dyDescent="0.25">
      <c r="B77" s="287"/>
      <c r="C77" s="842"/>
      <c r="D77" s="842"/>
      <c r="E77" s="842"/>
      <c r="F77" s="842"/>
      <c r="G77" s="842"/>
      <c r="H77" s="800"/>
      <c r="I77" s="800"/>
      <c r="J77" s="800"/>
      <c r="K77" s="800"/>
      <c r="L77" s="263"/>
      <c r="M77" s="263"/>
      <c r="N77" s="288" t="s">
        <v>15</v>
      </c>
      <c r="O77" s="296"/>
    </row>
    <row r="78" spans="1:15" ht="18.75" customHeight="1" x14ac:dyDescent="0.25">
      <c r="B78" s="287"/>
      <c r="C78" s="842"/>
      <c r="D78" s="842"/>
      <c r="E78" s="842"/>
      <c r="F78" s="842"/>
      <c r="G78" s="842"/>
      <c r="H78" s="800"/>
      <c r="I78" s="800"/>
      <c r="J78" s="800"/>
      <c r="K78" s="800"/>
      <c r="L78" s="263"/>
      <c r="M78" s="263"/>
      <c r="N78" s="288" t="s">
        <v>15</v>
      </c>
      <c r="O78" s="296"/>
    </row>
    <row r="79" spans="1:15" ht="18.75" customHeight="1" x14ac:dyDescent="0.25">
      <c r="B79" s="287"/>
      <c r="C79" s="842"/>
      <c r="D79" s="842"/>
      <c r="E79" s="842"/>
      <c r="F79" s="842"/>
      <c r="G79" s="842"/>
      <c r="H79" s="800"/>
      <c r="I79" s="800"/>
      <c r="J79" s="800"/>
      <c r="K79" s="800"/>
      <c r="L79" s="263"/>
      <c r="M79" s="263"/>
      <c r="N79" s="288" t="s">
        <v>15</v>
      </c>
      <c r="O79" s="296"/>
    </row>
    <row r="80" spans="1:1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2" spans="1:15" ht="24.75" customHeight="1" x14ac:dyDescent="0.25">
      <c r="A82" s="24"/>
      <c r="B82" s="41" t="s">
        <v>2525</v>
      </c>
      <c r="C82" s="279"/>
      <c r="D82" s="279"/>
      <c r="E82" s="279"/>
      <c r="F82" s="279"/>
      <c r="G82" s="279"/>
      <c r="H82" s="279"/>
      <c r="I82" s="279"/>
      <c r="J82" s="279"/>
      <c r="K82" s="284"/>
      <c r="L82" s="279"/>
      <c r="M82" s="279"/>
      <c r="N82" s="279"/>
      <c r="O82" s="279"/>
    </row>
    <row r="83" spans="1:15" x14ac:dyDescent="0.25">
      <c r="B83" s="5" t="s">
        <v>2526</v>
      </c>
      <c r="K83" s="130"/>
    </row>
    <row r="84" spans="1:15" x14ac:dyDescent="0.25">
      <c r="B84" s="228" t="s">
        <v>2406</v>
      </c>
    </row>
    <row r="85" spans="1:15" ht="15" customHeight="1" x14ac:dyDescent="0.25"/>
    <row r="86" spans="1:15" ht="18.75" customHeight="1" x14ac:dyDescent="0.25">
      <c r="B86" s="99" t="s">
        <v>2955</v>
      </c>
    </row>
    <row r="87" spans="1:15" ht="33" customHeight="1" x14ac:dyDescent="0.25">
      <c r="B87" s="285" t="s">
        <v>2483</v>
      </c>
      <c r="C87" s="859" t="s">
        <v>2505</v>
      </c>
      <c r="D87" s="860"/>
      <c r="E87" s="860"/>
      <c r="F87" s="860"/>
      <c r="G87" s="861"/>
      <c r="H87" s="843" t="s">
        <v>2484</v>
      </c>
      <c r="I87" s="844"/>
      <c r="J87" s="844"/>
      <c r="K87" s="845"/>
      <c r="L87" s="285" t="s">
        <v>2419</v>
      </c>
      <c r="M87" s="285" t="s">
        <v>2485</v>
      </c>
      <c r="N87" s="285" t="s">
        <v>52</v>
      </c>
    </row>
    <row r="88" spans="1:15" ht="18.75" customHeight="1" x14ac:dyDescent="0.25">
      <c r="B88" s="287"/>
      <c r="C88" s="842"/>
      <c r="D88" s="842"/>
      <c r="E88" s="842"/>
      <c r="F88" s="842"/>
      <c r="G88" s="842"/>
      <c r="H88" s="800"/>
      <c r="I88" s="800"/>
      <c r="J88" s="800"/>
      <c r="K88" s="800"/>
      <c r="L88" s="263"/>
      <c r="M88" s="263"/>
      <c r="N88" s="288" t="s">
        <v>15</v>
      </c>
    </row>
    <row r="89" spans="1:15" ht="18.75" customHeight="1" x14ac:dyDescent="0.25">
      <c r="B89" s="287"/>
      <c r="C89" s="842"/>
      <c r="D89" s="842"/>
      <c r="E89" s="842"/>
      <c r="F89" s="842"/>
      <c r="G89" s="842"/>
      <c r="H89" s="800"/>
      <c r="I89" s="800"/>
      <c r="J89" s="800"/>
      <c r="K89" s="800"/>
      <c r="L89" s="263"/>
      <c r="M89" s="263"/>
      <c r="N89" s="288" t="s">
        <v>15</v>
      </c>
    </row>
    <row r="90" spans="1:15" ht="18.75" customHeight="1" x14ac:dyDescent="0.25">
      <c r="B90" s="287"/>
      <c r="C90" s="842"/>
      <c r="D90" s="842"/>
      <c r="E90" s="842"/>
      <c r="F90" s="842"/>
      <c r="G90" s="842"/>
      <c r="H90" s="800"/>
      <c r="I90" s="800"/>
      <c r="J90" s="800"/>
      <c r="K90" s="800"/>
      <c r="L90" s="263"/>
      <c r="M90" s="263"/>
      <c r="N90" s="288" t="s">
        <v>15</v>
      </c>
    </row>
    <row r="91" spans="1:15" ht="18.75" customHeight="1" x14ac:dyDescent="0.25">
      <c r="B91" s="287"/>
      <c r="C91" s="842"/>
      <c r="D91" s="842"/>
      <c r="E91" s="842"/>
      <c r="F91" s="842"/>
      <c r="G91" s="842"/>
      <c r="H91" s="800"/>
      <c r="I91" s="800"/>
      <c r="J91" s="800"/>
      <c r="K91" s="800"/>
      <c r="L91" s="263"/>
      <c r="M91" s="263"/>
      <c r="N91" s="288" t="s">
        <v>15</v>
      </c>
    </row>
    <row r="92" spans="1:15" ht="18.75" customHeight="1" x14ac:dyDescent="0.25">
      <c r="B92" s="287"/>
      <c r="C92" s="842"/>
      <c r="D92" s="842"/>
      <c r="E92" s="842"/>
      <c r="F92" s="842"/>
      <c r="G92" s="842"/>
      <c r="H92" s="800"/>
      <c r="I92" s="800"/>
      <c r="J92" s="800"/>
      <c r="K92" s="800"/>
      <c r="L92" s="263"/>
      <c r="M92" s="263"/>
      <c r="N92" s="288" t="s">
        <v>15</v>
      </c>
    </row>
    <row r="93" spans="1:15" ht="18.75" customHeight="1" x14ac:dyDescent="0.25">
      <c r="B93" s="287"/>
      <c r="C93" s="842"/>
      <c r="D93" s="842"/>
      <c r="E93" s="842"/>
      <c r="F93" s="842"/>
      <c r="G93" s="842"/>
      <c r="H93" s="800"/>
      <c r="I93" s="800"/>
      <c r="J93" s="800"/>
      <c r="K93" s="800"/>
      <c r="L93" s="263"/>
      <c r="M93" s="263"/>
      <c r="N93" s="288" t="s">
        <v>15</v>
      </c>
    </row>
    <row r="94" spans="1:15" ht="18.75" customHeight="1" x14ac:dyDescent="0.25">
      <c r="B94" s="287"/>
      <c r="C94" s="842"/>
      <c r="D94" s="842"/>
      <c r="E94" s="842"/>
      <c r="F94" s="842"/>
      <c r="G94" s="842"/>
      <c r="H94" s="800"/>
      <c r="I94" s="800"/>
      <c r="J94" s="800"/>
      <c r="K94" s="800"/>
      <c r="L94" s="263"/>
      <c r="M94" s="263"/>
      <c r="N94" s="288" t="s">
        <v>15</v>
      </c>
    </row>
    <row r="95" spans="1:15" ht="18.75" customHeight="1" x14ac:dyDescent="0.25">
      <c r="B95" s="287"/>
      <c r="C95" s="842"/>
      <c r="D95" s="842"/>
      <c r="E95" s="842"/>
      <c r="F95" s="842"/>
      <c r="G95" s="842"/>
      <c r="H95" s="800"/>
      <c r="I95" s="800"/>
      <c r="J95" s="800"/>
      <c r="K95" s="800"/>
      <c r="L95" s="263"/>
      <c r="M95" s="263"/>
      <c r="N95" s="288" t="s">
        <v>15</v>
      </c>
    </row>
    <row r="96" spans="1:15" ht="18.75" customHeight="1" x14ac:dyDescent="0.25">
      <c r="B96" s="287"/>
      <c r="C96" s="842"/>
      <c r="D96" s="842"/>
      <c r="E96" s="842"/>
      <c r="F96" s="842"/>
      <c r="G96" s="842"/>
      <c r="H96" s="800"/>
      <c r="I96" s="800"/>
      <c r="J96" s="800"/>
      <c r="K96" s="800"/>
      <c r="L96" s="263"/>
      <c r="M96" s="263"/>
      <c r="N96" s="288" t="s">
        <v>15</v>
      </c>
    </row>
    <row r="97" spans="2:14" ht="18.75" customHeight="1" x14ac:dyDescent="0.25">
      <c r="B97" s="287"/>
      <c r="C97" s="842"/>
      <c r="D97" s="842"/>
      <c r="E97" s="842"/>
      <c r="F97" s="842"/>
      <c r="G97" s="842"/>
      <c r="H97" s="800"/>
      <c r="I97" s="800"/>
      <c r="J97" s="800"/>
      <c r="K97" s="800"/>
      <c r="L97" s="263"/>
      <c r="M97" s="263"/>
      <c r="N97" s="288" t="s">
        <v>15</v>
      </c>
    </row>
    <row r="98" spans="2:14" ht="18.75" customHeight="1" x14ac:dyDescent="0.25">
      <c r="B98" s="287"/>
      <c r="C98" s="842"/>
      <c r="D98" s="842"/>
      <c r="E98" s="842"/>
      <c r="F98" s="842"/>
      <c r="G98" s="842"/>
      <c r="H98" s="800"/>
      <c r="I98" s="800"/>
      <c r="J98" s="800"/>
      <c r="K98" s="800"/>
      <c r="L98" s="263"/>
      <c r="M98" s="263"/>
      <c r="N98" s="288" t="s">
        <v>15</v>
      </c>
    </row>
    <row r="99" spans="2:14" ht="18.75" customHeight="1" x14ac:dyDescent="0.25">
      <c r="B99" s="287"/>
      <c r="C99" s="842"/>
      <c r="D99" s="842"/>
      <c r="E99" s="842"/>
      <c r="F99" s="842"/>
      <c r="G99" s="842"/>
      <c r="H99" s="800"/>
      <c r="I99" s="800"/>
      <c r="J99" s="800"/>
      <c r="K99" s="800"/>
      <c r="L99" s="263"/>
      <c r="M99" s="263"/>
      <c r="N99" s="288" t="s">
        <v>15</v>
      </c>
    </row>
    <row r="100" spans="2:14" ht="18.75" customHeight="1" x14ac:dyDescent="0.25">
      <c r="B100" s="287"/>
      <c r="C100" s="842"/>
      <c r="D100" s="842"/>
      <c r="E100" s="842"/>
      <c r="F100" s="842"/>
      <c r="G100" s="842"/>
      <c r="H100" s="800"/>
      <c r="I100" s="800"/>
      <c r="J100" s="800"/>
      <c r="K100" s="800"/>
      <c r="L100" s="263"/>
      <c r="M100" s="263"/>
      <c r="N100" s="288" t="s">
        <v>15</v>
      </c>
    </row>
    <row r="101" spans="2:14" ht="18.75" customHeight="1" x14ac:dyDescent="0.25">
      <c r="B101" s="287"/>
      <c r="C101" s="842"/>
      <c r="D101" s="842"/>
      <c r="E101" s="842"/>
      <c r="F101" s="842"/>
      <c r="G101" s="842"/>
      <c r="H101" s="800"/>
      <c r="I101" s="800"/>
      <c r="J101" s="800"/>
      <c r="K101" s="800"/>
      <c r="L101" s="263"/>
      <c r="M101" s="263"/>
      <c r="N101" s="288" t="s">
        <v>15</v>
      </c>
    </row>
    <row r="102" spans="2:14" ht="18.75" customHeight="1" x14ac:dyDescent="0.25">
      <c r="B102" s="287"/>
      <c r="C102" s="842"/>
      <c r="D102" s="842"/>
      <c r="E102" s="842"/>
      <c r="F102" s="842"/>
      <c r="G102" s="842"/>
      <c r="H102" s="800"/>
      <c r="I102" s="800"/>
      <c r="J102" s="800"/>
      <c r="K102" s="800"/>
      <c r="L102" s="263"/>
      <c r="M102" s="263"/>
      <c r="N102" s="288" t="s">
        <v>15</v>
      </c>
    </row>
    <row r="103" spans="2:14" ht="18.75" customHeight="1" x14ac:dyDescent="0.25">
      <c r="B103" s="287"/>
      <c r="C103" s="842"/>
      <c r="D103" s="842"/>
      <c r="E103" s="842"/>
      <c r="F103" s="842"/>
      <c r="G103" s="842"/>
      <c r="H103" s="800"/>
      <c r="I103" s="800"/>
      <c r="J103" s="800"/>
      <c r="K103" s="800"/>
      <c r="L103" s="263"/>
      <c r="M103" s="263"/>
      <c r="N103" s="288" t="s">
        <v>15</v>
      </c>
    </row>
    <row r="104" spans="2:14" ht="18.75" customHeight="1" x14ac:dyDescent="0.25">
      <c r="B104" s="287"/>
      <c r="C104" s="842"/>
      <c r="D104" s="842"/>
      <c r="E104" s="842"/>
      <c r="F104" s="842"/>
      <c r="G104" s="842"/>
      <c r="H104" s="800"/>
      <c r="I104" s="800"/>
      <c r="J104" s="800"/>
      <c r="K104" s="800"/>
      <c r="L104" s="263"/>
      <c r="M104" s="263"/>
      <c r="N104" s="288" t="s">
        <v>15</v>
      </c>
    </row>
    <row r="105" spans="2:14" ht="18.75" customHeight="1" x14ac:dyDescent="0.25">
      <c r="B105" s="287"/>
      <c r="C105" s="842"/>
      <c r="D105" s="842"/>
      <c r="E105" s="842"/>
      <c r="F105" s="842"/>
      <c r="G105" s="842"/>
      <c r="H105" s="800"/>
      <c r="I105" s="800"/>
      <c r="J105" s="800"/>
      <c r="K105" s="800"/>
      <c r="L105" s="263"/>
      <c r="M105" s="263"/>
      <c r="N105" s="288" t="s">
        <v>15</v>
      </c>
    </row>
    <row r="106" spans="2:14" ht="18.75" customHeight="1" x14ac:dyDescent="0.25">
      <c r="B106" s="287"/>
      <c r="C106" s="842"/>
      <c r="D106" s="842"/>
      <c r="E106" s="842"/>
      <c r="F106" s="842"/>
      <c r="G106" s="842"/>
      <c r="H106" s="800"/>
      <c r="I106" s="800"/>
      <c r="J106" s="800"/>
      <c r="K106" s="800"/>
      <c r="L106" s="263"/>
      <c r="M106" s="263"/>
      <c r="N106" s="288" t="s">
        <v>15</v>
      </c>
    </row>
    <row r="107" spans="2:14" ht="18.75" customHeight="1" x14ac:dyDescent="0.25">
      <c r="B107" s="287"/>
      <c r="C107" s="842"/>
      <c r="D107" s="842"/>
      <c r="E107" s="842"/>
      <c r="F107" s="842"/>
      <c r="G107" s="842"/>
      <c r="H107" s="800"/>
      <c r="I107" s="800"/>
      <c r="J107" s="800"/>
      <c r="K107" s="800"/>
      <c r="L107" s="263"/>
      <c r="M107" s="263"/>
      <c r="N107" s="288" t="s">
        <v>15</v>
      </c>
    </row>
    <row r="108" spans="2:14" ht="18.75" customHeight="1" x14ac:dyDescent="0.25">
      <c r="B108" s="287"/>
      <c r="C108" s="842"/>
      <c r="D108" s="842"/>
      <c r="E108" s="842"/>
      <c r="F108" s="842"/>
      <c r="G108" s="842"/>
      <c r="H108" s="800"/>
      <c r="I108" s="800"/>
      <c r="J108" s="800"/>
      <c r="K108" s="800"/>
      <c r="L108" s="263"/>
      <c r="M108" s="263"/>
      <c r="N108" s="288" t="s">
        <v>15</v>
      </c>
    </row>
    <row r="109" spans="2:14" ht="18.75" customHeight="1" x14ac:dyDescent="0.25">
      <c r="B109" s="287"/>
      <c r="C109" s="842"/>
      <c r="D109" s="842"/>
      <c r="E109" s="842"/>
      <c r="F109" s="842"/>
      <c r="G109" s="842"/>
      <c r="H109" s="800"/>
      <c r="I109" s="800"/>
      <c r="J109" s="800"/>
      <c r="K109" s="800"/>
      <c r="L109" s="263"/>
      <c r="M109" s="263"/>
      <c r="N109" s="288" t="s">
        <v>15</v>
      </c>
    </row>
    <row r="110" spans="2:14" ht="18.75" customHeight="1" x14ac:dyDescent="0.25">
      <c r="B110" s="287"/>
      <c r="C110" s="842"/>
      <c r="D110" s="842"/>
      <c r="E110" s="842"/>
      <c r="F110" s="842"/>
      <c r="G110" s="842"/>
      <c r="H110" s="800"/>
      <c r="I110" s="800"/>
      <c r="J110" s="800"/>
      <c r="K110" s="800"/>
      <c r="L110" s="263"/>
      <c r="M110" s="263"/>
      <c r="N110" s="288" t="s">
        <v>15</v>
      </c>
    </row>
    <row r="111" spans="2:14" ht="18.75" customHeight="1" x14ac:dyDescent="0.25">
      <c r="B111" s="287"/>
      <c r="C111" s="842"/>
      <c r="D111" s="842"/>
      <c r="E111" s="842"/>
      <c r="F111" s="842"/>
      <c r="G111" s="842"/>
      <c r="H111" s="800"/>
      <c r="I111" s="800"/>
      <c r="J111" s="800"/>
      <c r="K111" s="800"/>
      <c r="L111" s="263"/>
      <c r="M111" s="263"/>
      <c r="N111" s="288" t="s">
        <v>15</v>
      </c>
    </row>
    <row r="112" spans="2:14" ht="18.75" customHeight="1" x14ac:dyDescent="0.25">
      <c r="B112" s="287"/>
      <c r="C112" s="842"/>
      <c r="D112" s="842"/>
      <c r="E112" s="842"/>
      <c r="F112" s="842"/>
      <c r="G112" s="842"/>
      <c r="H112" s="800"/>
      <c r="I112" s="800"/>
      <c r="J112" s="800"/>
      <c r="K112" s="800"/>
      <c r="L112" s="263"/>
      <c r="M112" s="263"/>
      <c r="N112" s="288" t="s">
        <v>15</v>
      </c>
    </row>
    <row r="113" spans="1:17" ht="18.75" customHeight="1" x14ac:dyDescent="0.25">
      <c r="B113" s="287"/>
      <c r="C113" s="842"/>
      <c r="D113" s="842"/>
      <c r="E113" s="842"/>
      <c r="F113" s="842"/>
      <c r="G113" s="842"/>
      <c r="H113" s="800"/>
      <c r="I113" s="800"/>
      <c r="J113" s="800"/>
      <c r="K113" s="800"/>
      <c r="L113" s="263"/>
      <c r="M113" s="263"/>
      <c r="N113" s="288" t="s">
        <v>15</v>
      </c>
    </row>
    <row r="114" spans="1:17" ht="18.75" customHeight="1" x14ac:dyDescent="0.25">
      <c r="B114" s="287"/>
      <c r="C114" s="842"/>
      <c r="D114" s="842"/>
      <c r="E114" s="842"/>
      <c r="F114" s="842"/>
      <c r="G114" s="842"/>
      <c r="H114" s="800"/>
      <c r="I114" s="800"/>
      <c r="J114" s="800"/>
      <c r="K114" s="800"/>
      <c r="L114" s="263"/>
      <c r="M114" s="263"/>
      <c r="N114" s="288" t="s">
        <v>15</v>
      </c>
    </row>
    <row r="115" spans="1:17" ht="18.75" customHeight="1" x14ac:dyDescent="0.25">
      <c r="B115" s="287"/>
      <c r="C115" s="842"/>
      <c r="D115" s="842"/>
      <c r="E115" s="842"/>
      <c r="F115" s="842"/>
      <c r="G115" s="842"/>
      <c r="H115" s="800"/>
      <c r="I115" s="800"/>
      <c r="J115" s="800"/>
      <c r="K115" s="800"/>
      <c r="L115" s="263"/>
      <c r="M115" s="263"/>
      <c r="N115" s="288" t="s">
        <v>15</v>
      </c>
    </row>
    <row r="116" spans="1:17" ht="18.75" customHeight="1" x14ac:dyDescent="0.25">
      <c r="B116" s="287"/>
      <c r="C116" s="842"/>
      <c r="D116" s="842"/>
      <c r="E116" s="842"/>
      <c r="F116" s="842"/>
      <c r="G116" s="842"/>
      <c r="H116" s="800"/>
      <c r="I116" s="800"/>
      <c r="J116" s="800"/>
      <c r="K116" s="800"/>
      <c r="L116" s="263"/>
      <c r="M116" s="263"/>
      <c r="N116" s="288" t="s">
        <v>15</v>
      </c>
    </row>
    <row r="117" spans="1:17" ht="18.75" customHeight="1" x14ac:dyDescent="0.25">
      <c r="B117" s="287"/>
      <c r="C117" s="842"/>
      <c r="D117" s="842"/>
      <c r="E117" s="842"/>
      <c r="F117" s="842"/>
      <c r="G117" s="842"/>
      <c r="H117" s="800"/>
      <c r="I117" s="800"/>
      <c r="J117" s="800"/>
      <c r="K117" s="800"/>
      <c r="L117" s="263"/>
      <c r="M117" s="263"/>
      <c r="N117" s="288" t="s">
        <v>15</v>
      </c>
    </row>
    <row r="118" spans="1:17" ht="18.75" customHeight="1" x14ac:dyDescent="0.25">
      <c r="B118" s="287"/>
      <c r="C118" s="842"/>
      <c r="D118" s="842"/>
      <c r="E118" s="842"/>
      <c r="F118" s="842"/>
      <c r="G118" s="842"/>
      <c r="H118" s="800"/>
      <c r="I118" s="800"/>
      <c r="J118" s="800"/>
      <c r="K118" s="800"/>
      <c r="L118" s="263"/>
      <c r="M118" s="263"/>
      <c r="N118" s="288" t="s">
        <v>15</v>
      </c>
    </row>
    <row r="120" spans="1:17" ht="24" customHeight="1" x14ac:dyDescent="0.25">
      <c r="A120" s="24"/>
      <c r="B120" s="41" t="s">
        <v>2577</v>
      </c>
      <c r="C120" s="40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</row>
    <row r="121" spans="1:17" x14ac:dyDescent="0.25">
      <c r="B121" s="228" t="s">
        <v>2406</v>
      </c>
      <c r="I121" s="130"/>
    </row>
    <row r="123" spans="1:17" ht="15.75" x14ac:dyDescent="0.25">
      <c r="B123" s="99" t="s">
        <v>2956</v>
      </c>
    </row>
    <row r="124" spans="1:17" ht="152.25" customHeight="1" x14ac:dyDescent="0.25">
      <c r="B124" s="142" t="s">
        <v>2594</v>
      </c>
      <c r="C124" s="612" t="s">
        <v>2420</v>
      </c>
      <c r="D124" s="614"/>
      <c r="E124" s="612" t="s">
        <v>2421</v>
      </c>
      <c r="F124" s="613"/>
      <c r="G124" s="614"/>
      <c r="H124" s="612" t="s">
        <v>2422</v>
      </c>
      <c r="I124" s="613"/>
      <c r="J124" s="613"/>
      <c r="K124" s="613"/>
      <c r="L124" s="613"/>
      <c r="M124" s="613"/>
      <c r="N124" s="613"/>
      <c r="O124" s="613"/>
      <c r="P124" s="613"/>
      <c r="Q124" s="614"/>
    </row>
    <row r="125" spans="1:17" ht="87.75" customHeight="1" x14ac:dyDescent="0.25">
      <c r="B125" s="286">
        <v>1</v>
      </c>
      <c r="C125" s="855" t="s">
        <v>2518</v>
      </c>
      <c r="D125" s="855"/>
      <c r="E125" s="856"/>
      <c r="F125" s="857"/>
      <c r="G125" s="858"/>
      <c r="H125" s="842" t="s">
        <v>2519</v>
      </c>
      <c r="I125" s="842"/>
      <c r="J125" s="842"/>
      <c r="K125" s="842"/>
      <c r="L125" s="842"/>
      <c r="M125" s="842"/>
      <c r="N125" s="842"/>
      <c r="O125" s="842"/>
      <c r="P125" s="842"/>
      <c r="Q125" s="842"/>
    </row>
    <row r="126" spans="1:17" ht="172.5" customHeight="1" x14ac:dyDescent="0.25">
      <c r="B126" s="286">
        <v>2</v>
      </c>
      <c r="C126" s="855" t="s">
        <v>2517</v>
      </c>
      <c r="D126" s="855"/>
      <c r="E126" s="856"/>
      <c r="F126" s="857"/>
      <c r="G126" s="858"/>
      <c r="H126" s="842" t="s">
        <v>2520</v>
      </c>
      <c r="I126" s="842"/>
      <c r="J126" s="842"/>
      <c r="K126" s="842"/>
      <c r="L126" s="842"/>
      <c r="M126" s="842"/>
      <c r="N126" s="842"/>
      <c r="O126" s="842"/>
      <c r="P126" s="842"/>
      <c r="Q126" s="842"/>
    </row>
    <row r="127" spans="1:17" ht="30" customHeight="1" x14ac:dyDescent="0.25">
      <c r="B127" s="135">
        <v>3</v>
      </c>
      <c r="C127" s="609"/>
      <c r="D127" s="609"/>
      <c r="E127" s="649"/>
      <c r="F127" s="650"/>
      <c r="G127" s="651"/>
      <c r="H127" s="609"/>
      <c r="I127" s="609"/>
      <c r="J127" s="609"/>
      <c r="K127" s="609"/>
      <c r="L127" s="609"/>
      <c r="M127" s="609"/>
      <c r="N127" s="609"/>
      <c r="O127" s="609"/>
      <c r="P127" s="609"/>
      <c r="Q127" s="609"/>
    </row>
    <row r="128" spans="1:17" ht="30" customHeight="1" x14ac:dyDescent="0.25">
      <c r="B128" s="135">
        <v>4</v>
      </c>
      <c r="C128" s="609"/>
      <c r="D128" s="609"/>
      <c r="E128" s="649"/>
      <c r="F128" s="650"/>
      <c r="G128" s="651"/>
      <c r="H128" s="609"/>
      <c r="I128" s="609"/>
      <c r="J128" s="609"/>
      <c r="K128" s="609"/>
      <c r="L128" s="609"/>
      <c r="M128" s="609"/>
      <c r="N128" s="609"/>
      <c r="O128" s="609"/>
      <c r="P128" s="609"/>
      <c r="Q128" s="609"/>
    </row>
    <row r="129" spans="2:17" ht="30" customHeight="1" x14ac:dyDescent="0.25">
      <c r="B129" s="135">
        <v>5</v>
      </c>
      <c r="C129" s="609"/>
      <c r="D129" s="609"/>
      <c r="E129" s="649"/>
      <c r="F129" s="650"/>
      <c r="G129" s="651"/>
      <c r="H129" s="609"/>
      <c r="I129" s="609"/>
      <c r="J129" s="609"/>
      <c r="K129" s="609"/>
      <c r="L129" s="609"/>
      <c r="M129" s="609"/>
      <c r="N129" s="609"/>
      <c r="O129" s="609"/>
      <c r="P129" s="609"/>
      <c r="Q129" s="609"/>
    </row>
    <row r="130" spans="2:17" ht="30" customHeight="1" x14ac:dyDescent="0.25">
      <c r="B130" s="135">
        <v>6</v>
      </c>
      <c r="C130" s="609"/>
      <c r="D130" s="609"/>
      <c r="E130" s="649"/>
      <c r="F130" s="650"/>
      <c r="G130" s="651"/>
      <c r="H130" s="609"/>
      <c r="I130" s="609"/>
      <c r="J130" s="609"/>
      <c r="K130" s="609"/>
      <c r="L130" s="609"/>
      <c r="M130" s="609"/>
      <c r="N130" s="609"/>
      <c r="O130" s="609"/>
      <c r="P130" s="609"/>
      <c r="Q130" s="609"/>
    </row>
    <row r="131" spans="2:17" ht="30" customHeight="1" x14ac:dyDescent="0.25">
      <c r="B131" s="135">
        <v>7</v>
      </c>
      <c r="C131" s="609"/>
      <c r="D131" s="609"/>
      <c r="E131" s="649"/>
      <c r="F131" s="650"/>
      <c r="G131" s="651"/>
      <c r="H131" s="609"/>
      <c r="I131" s="609"/>
      <c r="J131" s="609"/>
      <c r="K131" s="609"/>
      <c r="L131" s="609"/>
      <c r="M131" s="609"/>
      <c r="N131" s="609"/>
      <c r="O131" s="609"/>
      <c r="P131" s="609"/>
      <c r="Q131" s="609"/>
    </row>
    <row r="132" spans="2:17" ht="30" customHeight="1" x14ac:dyDescent="0.25">
      <c r="B132" s="135">
        <v>8</v>
      </c>
      <c r="C132" s="609"/>
      <c r="D132" s="609"/>
      <c r="E132" s="649"/>
      <c r="F132" s="650"/>
      <c r="G132" s="651"/>
      <c r="H132" s="609"/>
      <c r="I132" s="609"/>
      <c r="J132" s="609"/>
      <c r="K132" s="609"/>
      <c r="L132" s="609"/>
      <c r="M132" s="609"/>
      <c r="N132" s="609"/>
      <c r="O132" s="609"/>
      <c r="P132" s="609"/>
      <c r="Q132" s="609"/>
    </row>
    <row r="133" spans="2:17" ht="30" customHeight="1" x14ac:dyDescent="0.25">
      <c r="B133" s="135">
        <v>9</v>
      </c>
      <c r="C133" s="609"/>
      <c r="D133" s="609"/>
      <c r="E133" s="649"/>
      <c r="F133" s="650"/>
      <c r="G133" s="651"/>
      <c r="H133" s="609"/>
      <c r="I133" s="609"/>
      <c r="J133" s="609"/>
      <c r="K133" s="609"/>
      <c r="L133" s="609"/>
      <c r="M133" s="609"/>
      <c r="N133" s="609"/>
      <c r="O133" s="609"/>
      <c r="P133" s="609"/>
      <c r="Q133" s="609"/>
    </row>
    <row r="134" spans="2:17" ht="30" customHeight="1" x14ac:dyDescent="0.25">
      <c r="B134" s="135">
        <v>10</v>
      </c>
      <c r="C134" s="609"/>
      <c r="D134" s="609"/>
      <c r="E134" s="649"/>
      <c r="F134" s="650"/>
      <c r="G134" s="651"/>
      <c r="H134" s="609"/>
      <c r="I134" s="609"/>
      <c r="J134" s="609"/>
      <c r="K134" s="609"/>
      <c r="L134" s="609"/>
      <c r="M134" s="609"/>
      <c r="N134" s="609"/>
      <c r="O134" s="609"/>
      <c r="P134" s="609"/>
      <c r="Q134" s="609"/>
    </row>
    <row r="135" spans="2:17" ht="30" customHeight="1" x14ac:dyDescent="0.25">
      <c r="B135" s="135">
        <v>11</v>
      </c>
      <c r="C135" s="609"/>
      <c r="D135" s="609"/>
      <c r="E135" s="649"/>
      <c r="F135" s="650"/>
      <c r="G135" s="651"/>
      <c r="H135" s="609"/>
      <c r="I135" s="609"/>
      <c r="J135" s="609"/>
      <c r="K135" s="609"/>
      <c r="L135" s="609"/>
      <c r="M135" s="609"/>
      <c r="N135" s="609"/>
      <c r="O135" s="609"/>
      <c r="P135" s="609"/>
      <c r="Q135" s="609"/>
    </row>
    <row r="136" spans="2:17" ht="30" customHeight="1" x14ac:dyDescent="0.25">
      <c r="B136" s="135">
        <v>12</v>
      </c>
      <c r="C136" s="609"/>
      <c r="D136" s="609"/>
      <c r="E136" s="649"/>
      <c r="F136" s="650"/>
      <c r="G136" s="651"/>
      <c r="H136" s="609"/>
      <c r="I136" s="609"/>
      <c r="J136" s="609"/>
      <c r="K136" s="609"/>
      <c r="L136" s="609"/>
      <c r="M136" s="609"/>
      <c r="N136" s="609"/>
      <c r="O136" s="609"/>
      <c r="P136" s="609"/>
      <c r="Q136" s="609"/>
    </row>
    <row r="137" spans="2:17" ht="30" customHeight="1" x14ac:dyDescent="0.25">
      <c r="B137" s="135">
        <v>13</v>
      </c>
      <c r="C137" s="609"/>
      <c r="D137" s="609"/>
      <c r="E137" s="649"/>
      <c r="F137" s="650"/>
      <c r="G137" s="651"/>
      <c r="H137" s="609"/>
      <c r="I137" s="609"/>
      <c r="J137" s="609"/>
      <c r="K137" s="609"/>
      <c r="L137" s="609"/>
      <c r="M137" s="609"/>
      <c r="N137" s="609"/>
      <c r="O137" s="609"/>
      <c r="P137" s="609"/>
      <c r="Q137" s="609"/>
    </row>
    <row r="138" spans="2:17" ht="30" customHeight="1" x14ac:dyDescent="0.25">
      <c r="B138" s="135">
        <v>14</v>
      </c>
      <c r="C138" s="609"/>
      <c r="D138" s="609"/>
      <c r="E138" s="649"/>
      <c r="F138" s="650"/>
      <c r="G138" s="651"/>
      <c r="H138" s="609"/>
      <c r="I138" s="609"/>
      <c r="J138" s="609"/>
      <c r="K138" s="609"/>
      <c r="L138" s="609"/>
      <c r="M138" s="609"/>
      <c r="N138" s="609"/>
      <c r="O138" s="609"/>
      <c r="P138" s="609"/>
      <c r="Q138" s="609"/>
    </row>
    <row r="139" spans="2:17" ht="30" customHeight="1" x14ac:dyDescent="0.25">
      <c r="B139" s="135">
        <v>15</v>
      </c>
      <c r="C139" s="609"/>
      <c r="D139" s="609"/>
      <c r="E139" s="649"/>
      <c r="F139" s="650"/>
      <c r="G139" s="651"/>
      <c r="H139" s="609"/>
      <c r="I139" s="609"/>
      <c r="J139" s="609"/>
      <c r="K139" s="609"/>
      <c r="L139" s="609"/>
      <c r="M139" s="609"/>
      <c r="N139" s="609"/>
      <c r="O139" s="609"/>
      <c r="P139" s="609"/>
      <c r="Q139" s="609"/>
    </row>
    <row r="140" spans="2:17" ht="30" customHeight="1" x14ac:dyDescent="0.25">
      <c r="B140" s="135">
        <v>16</v>
      </c>
      <c r="C140" s="609"/>
      <c r="D140" s="609"/>
      <c r="E140" s="649"/>
      <c r="F140" s="650"/>
      <c r="G140" s="651"/>
      <c r="H140" s="609"/>
      <c r="I140" s="609"/>
      <c r="J140" s="609"/>
      <c r="K140" s="609"/>
      <c r="L140" s="609"/>
      <c r="M140" s="609"/>
      <c r="N140" s="609"/>
      <c r="O140" s="609"/>
      <c r="P140" s="609"/>
      <c r="Q140" s="609"/>
    </row>
    <row r="141" spans="2:17" ht="30" customHeight="1" x14ac:dyDescent="0.25">
      <c r="B141" s="135">
        <v>17</v>
      </c>
      <c r="C141" s="609"/>
      <c r="D141" s="609"/>
      <c r="E141" s="649"/>
      <c r="F141" s="650"/>
      <c r="G141" s="651"/>
      <c r="H141" s="609"/>
      <c r="I141" s="609"/>
      <c r="J141" s="609"/>
      <c r="K141" s="609"/>
      <c r="L141" s="609"/>
      <c r="M141" s="609"/>
      <c r="N141" s="609"/>
      <c r="O141" s="609"/>
      <c r="P141" s="609"/>
      <c r="Q141" s="609"/>
    </row>
    <row r="142" spans="2:17" ht="30" customHeight="1" x14ac:dyDescent="0.25">
      <c r="B142" s="135">
        <v>18</v>
      </c>
      <c r="C142" s="609"/>
      <c r="D142" s="609"/>
      <c r="E142" s="649"/>
      <c r="F142" s="650"/>
      <c r="G142" s="651"/>
      <c r="H142" s="609"/>
      <c r="I142" s="609"/>
      <c r="J142" s="609"/>
      <c r="K142" s="609"/>
      <c r="L142" s="609"/>
      <c r="M142" s="609"/>
      <c r="N142" s="609"/>
      <c r="O142" s="609"/>
      <c r="P142" s="609"/>
      <c r="Q142" s="609"/>
    </row>
    <row r="143" spans="2:17" ht="30" customHeight="1" x14ac:dyDescent="0.25">
      <c r="B143" s="135">
        <v>19</v>
      </c>
      <c r="C143" s="609"/>
      <c r="D143" s="609"/>
      <c r="E143" s="649"/>
      <c r="F143" s="650"/>
      <c r="G143" s="651"/>
      <c r="H143" s="609"/>
      <c r="I143" s="609"/>
      <c r="J143" s="609"/>
      <c r="K143" s="609"/>
      <c r="L143" s="609"/>
      <c r="M143" s="609"/>
      <c r="N143" s="609"/>
      <c r="O143" s="609"/>
      <c r="P143" s="609"/>
      <c r="Q143" s="609"/>
    </row>
    <row r="144" spans="2:17" ht="30" customHeight="1" x14ac:dyDescent="0.25">
      <c r="B144" s="135">
        <v>20</v>
      </c>
      <c r="C144" s="609"/>
      <c r="D144" s="609"/>
      <c r="E144" s="649"/>
      <c r="F144" s="650"/>
      <c r="G144" s="651"/>
      <c r="H144" s="609"/>
      <c r="I144" s="609"/>
      <c r="J144" s="609"/>
      <c r="K144" s="609"/>
      <c r="L144" s="609"/>
      <c r="M144" s="609"/>
      <c r="N144" s="609"/>
      <c r="O144" s="609"/>
      <c r="P144" s="609"/>
      <c r="Q144" s="609"/>
    </row>
    <row r="145" spans="2:17" ht="30" customHeight="1" x14ac:dyDescent="0.25">
      <c r="B145" s="135">
        <v>21</v>
      </c>
      <c r="C145" s="609"/>
      <c r="D145" s="609"/>
      <c r="E145" s="649"/>
      <c r="F145" s="650"/>
      <c r="G145" s="651"/>
      <c r="H145" s="609"/>
      <c r="I145" s="609"/>
      <c r="J145" s="609"/>
      <c r="K145" s="609"/>
      <c r="L145" s="609"/>
      <c r="M145" s="609"/>
      <c r="N145" s="609"/>
      <c r="O145" s="609"/>
      <c r="P145" s="609"/>
      <c r="Q145" s="609"/>
    </row>
    <row r="146" spans="2:17" ht="30" customHeight="1" x14ac:dyDescent="0.25">
      <c r="B146" s="135">
        <v>22</v>
      </c>
      <c r="C146" s="609"/>
      <c r="D146" s="609"/>
      <c r="E146" s="649"/>
      <c r="F146" s="650"/>
      <c r="G146" s="651"/>
      <c r="H146" s="609"/>
      <c r="I146" s="609"/>
      <c r="J146" s="609"/>
      <c r="K146" s="609"/>
      <c r="L146" s="609"/>
      <c r="M146" s="609"/>
      <c r="N146" s="609"/>
      <c r="O146" s="609"/>
      <c r="P146" s="609"/>
      <c r="Q146" s="609"/>
    </row>
    <row r="147" spans="2:17" ht="30" customHeight="1" x14ac:dyDescent="0.25">
      <c r="B147" s="135">
        <v>23</v>
      </c>
      <c r="C147" s="609"/>
      <c r="D147" s="609"/>
      <c r="E147" s="649"/>
      <c r="F147" s="650"/>
      <c r="G147" s="651"/>
      <c r="H147" s="609"/>
      <c r="I147" s="609"/>
      <c r="J147" s="609"/>
      <c r="K147" s="609"/>
      <c r="L147" s="609"/>
      <c r="M147" s="609"/>
      <c r="N147" s="609"/>
      <c r="O147" s="609"/>
      <c r="P147" s="609"/>
      <c r="Q147" s="609"/>
    </row>
    <row r="148" spans="2:17" ht="30" customHeight="1" x14ac:dyDescent="0.25">
      <c r="B148" s="135">
        <v>24</v>
      </c>
      <c r="C148" s="609"/>
      <c r="D148" s="609"/>
      <c r="E148" s="649"/>
      <c r="F148" s="650"/>
      <c r="G148" s="651"/>
      <c r="H148" s="609"/>
      <c r="I148" s="609"/>
      <c r="J148" s="609"/>
      <c r="K148" s="609"/>
      <c r="L148" s="609"/>
      <c r="M148" s="609"/>
      <c r="N148" s="609"/>
      <c r="O148" s="609"/>
      <c r="P148" s="609"/>
      <c r="Q148" s="609"/>
    </row>
    <row r="149" spans="2:17" ht="30" customHeight="1" x14ac:dyDescent="0.25">
      <c r="B149" s="135">
        <v>25</v>
      </c>
      <c r="C149" s="609"/>
      <c r="D149" s="609"/>
      <c r="E149" s="649"/>
      <c r="F149" s="650"/>
      <c r="G149" s="651"/>
      <c r="H149" s="609"/>
      <c r="I149" s="609"/>
      <c r="J149" s="609"/>
      <c r="K149" s="609"/>
      <c r="L149" s="609"/>
      <c r="M149" s="609"/>
      <c r="N149" s="609"/>
      <c r="O149" s="609"/>
      <c r="P149" s="609"/>
      <c r="Q149" s="609"/>
    </row>
    <row r="150" spans="2:17" ht="30" customHeight="1" x14ac:dyDescent="0.25">
      <c r="B150" s="135">
        <v>26</v>
      </c>
      <c r="C150" s="609"/>
      <c r="D150" s="609"/>
      <c r="E150" s="649"/>
      <c r="F150" s="650"/>
      <c r="G150" s="651"/>
      <c r="H150" s="609"/>
      <c r="I150" s="609"/>
      <c r="J150" s="609"/>
      <c r="K150" s="609"/>
      <c r="L150" s="609"/>
      <c r="M150" s="609"/>
      <c r="N150" s="609"/>
      <c r="O150" s="609"/>
      <c r="P150" s="609"/>
      <c r="Q150" s="609"/>
    </row>
    <row r="151" spans="2:17" ht="30" customHeight="1" x14ac:dyDescent="0.25">
      <c r="B151" s="135">
        <v>27</v>
      </c>
      <c r="C151" s="609"/>
      <c r="D151" s="609"/>
      <c r="E151" s="649"/>
      <c r="F151" s="650"/>
      <c r="G151" s="651"/>
      <c r="H151" s="609"/>
      <c r="I151" s="609"/>
      <c r="J151" s="609"/>
      <c r="K151" s="609"/>
      <c r="L151" s="609"/>
      <c r="M151" s="609"/>
      <c r="N151" s="609"/>
      <c r="O151" s="609"/>
      <c r="P151" s="609"/>
      <c r="Q151" s="609"/>
    </row>
    <row r="152" spans="2:17" ht="30" customHeight="1" x14ac:dyDescent="0.25">
      <c r="B152" s="135">
        <v>28</v>
      </c>
      <c r="C152" s="609"/>
      <c r="D152" s="609"/>
      <c r="E152" s="649"/>
      <c r="F152" s="650"/>
      <c r="G152" s="651"/>
      <c r="H152" s="609"/>
      <c r="I152" s="609"/>
      <c r="J152" s="609"/>
      <c r="K152" s="609"/>
      <c r="L152" s="609"/>
      <c r="M152" s="609"/>
      <c r="N152" s="609"/>
      <c r="O152" s="609"/>
      <c r="P152" s="609"/>
      <c r="Q152" s="609"/>
    </row>
    <row r="153" spans="2:17" ht="30" customHeight="1" x14ac:dyDescent="0.25">
      <c r="B153" s="135">
        <v>29</v>
      </c>
      <c r="C153" s="609"/>
      <c r="D153" s="609"/>
      <c r="E153" s="649"/>
      <c r="F153" s="650"/>
      <c r="G153" s="651"/>
      <c r="H153" s="609"/>
      <c r="I153" s="609"/>
      <c r="J153" s="609"/>
      <c r="K153" s="609"/>
      <c r="L153" s="609"/>
      <c r="M153" s="609"/>
      <c r="N153" s="609"/>
      <c r="O153" s="609"/>
      <c r="P153" s="609"/>
      <c r="Q153" s="609"/>
    </row>
    <row r="154" spans="2:17" ht="30" customHeight="1" x14ac:dyDescent="0.25">
      <c r="B154" s="135">
        <v>30</v>
      </c>
      <c r="C154" s="609"/>
      <c r="D154" s="609"/>
      <c r="E154" s="649"/>
      <c r="F154" s="650"/>
      <c r="G154" s="651"/>
      <c r="H154" s="609"/>
      <c r="I154" s="609"/>
      <c r="J154" s="609"/>
      <c r="K154" s="609"/>
      <c r="L154" s="609"/>
      <c r="M154" s="609"/>
      <c r="N154" s="609"/>
      <c r="O154" s="609"/>
      <c r="P154" s="609"/>
      <c r="Q154" s="609"/>
    </row>
    <row r="155" spans="2:17" ht="30" customHeight="1" x14ac:dyDescent="0.25">
      <c r="B155" s="135">
        <v>31</v>
      </c>
      <c r="C155" s="609"/>
      <c r="D155" s="609"/>
      <c r="E155" s="649"/>
      <c r="F155" s="650"/>
      <c r="G155" s="651"/>
      <c r="H155" s="609"/>
      <c r="I155" s="609"/>
      <c r="J155" s="609"/>
      <c r="K155" s="609"/>
      <c r="L155" s="609"/>
      <c r="M155" s="609"/>
      <c r="N155" s="609"/>
      <c r="O155" s="609"/>
      <c r="P155" s="609"/>
      <c r="Q155" s="609"/>
    </row>
    <row r="156" spans="2:17" ht="30" customHeight="1" x14ac:dyDescent="0.25">
      <c r="B156" s="135">
        <v>32</v>
      </c>
      <c r="C156" s="609"/>
      <c r="D156" s="609"/>
      <c r="E156" s="649"/>
      <c r="F156" s="650"/>
      <c r="G156" s="651"/>
      <c r="H156" s="609"/>
      <c r="I156" s="609"/>
      <c r="J156" s="609"/>
      <c r="K156" s="609"/>
      <c r="L156" s="609"/>
      <c r="M156" s="609"/>
      <c r="N156" s="609"/>
      <c r="O156" s="609"/>
      <c r="P156" s="609"/>
      <c r="Q156" s="609"/>
    </row>
    <row r="157" spans="2:17" ht="30" customHeight="1" x14ac:dyDescent="0.25">
      <c r="B157" s="135">
        <v>33</v>
      </c>
      <c r="C157" s="609"/>
      <c r="D157" s="609"/>
      <c r="E157" s="649"/>
      <c r="F157" s="650"/>
      <c r="G157" s="651"/>
      <c r="H157" s="609"/>
      <c r="I157" s="609"/>
      <c r="J157" s="609"/>
      <c r="K157" s="609"/>
      <c r="L157" s="609"/>
      <c r="M157" s="609"/>
      <c r="N157" s="609"/>
      <c r="O157" s="609"/>
      <c r="P157" s="609"/>
      <c r="Q157" s="609"/>
    </row>
    <row r="158" spans="2:17" ht="30" customHeight="1" x14ac:dyDescent="0.25">
      <c r="B158" s="135">
        <v>34</v>
      </c>
      <c r="C158" s="609"/>
      <c r="D158" s="609"/>
      <c r="E158" s="649"/>
      <c r="F158" s="650"/>
      <c r="G158" s="651"/>
      <c r="H158" s="609"/>
      <c r="I158" s="609"/>
      <c r="J158" s="609"/>
      <c r="K158" s="609"/>
      <c r="L158" s="609"/>
      <c r="M158" s="609"/>
      <c r="N158" s="609"/>
      <c r="O158" s="609"/>
      <c r="P158" s="609"/>
      <c r="Q158" s="609"/>
    </row>
    <row r="159" spans="2:17" ht="30" customHeight="1" x14ac:dyDescent="0.25">
      <c r="B159" s="135">
        <v>35</v>
      </c>
      <c r="C159" s="609"/>
      <c r="D159" s="609"/>
      <c r="E159" s="649"/>
      <c r="F159" s="650"/>
      <c r="G159" s="651"/>
      <c r="H159" s="609"/>
      <c r="I159" s="609"/>
      <c r="J159" s="609"/>
      <c r="K159" s="609"/>
      <c r="L159" s="609"/>
      <c r="M159" s="609"/>
      <c r="N159" s="609"/>
      <c r="O159" s="609"/>
      <c r="P159" s="609"/>
      <c r="Q159" s="609"/>
    </row>
    <row r="160" spans="2:17" ht="30" customHeight="1" x14ac:dyDescent="0.25">
      <c r="B160" s="135">
        <v>36</v>
      </c>
      <c r="C160" s="609"/>
      <c r="D160" s="609"/>
      <c r="E160" s="649"/>
      <c r="F160" s="650"/>
      <c r="G160" s="651"/>
      <c r="H160" s="609"/>
      <c r="I160" s="609"/>
      <c r="J160" s="609"/>
      <c r="K160" s="609"/>
      <c r="L160" s="609"/>
      <c r="M160" s="609"/>
      <c r="N160" s="609"/>
      <c r="O160" s="609"/>
      <c r="P160" s="609"/>
      <c r="Q160" s="609"/>
    </row>
    <row r="161" spans="2:17" ht="30" customHeight="1" x14ac:dyDescent="0.25">
      <c r="B161" s="135">
        <v>37</v>
      </c>
      <c r="C161" s="609"/>
      <c r="D161" s="609"/>
      <c r="E161" s="649"/>
      <c r="F161" s="650"/>
      <c r="G161" s="651"/>
      <c r="H161" s="609"/>
      <c r="I161" s="609"/>
      <c r="J161" s="609"/>
      <c r="K161" s="609"/>
      <c r="L161" s="609"/>
      <c r="M161" s="609"/>
      <c r="N161" s="609"/>
      <c r="O161" s="609"/>
      <c r="P161" s="609"/>
      <c r="Q161" s="609"/>
    </row>
    <row r="162" spans="2:17" ht="30" customHeight="1" x14ac:dyDescent="0.25">
      <c r="B162" s="135">
        <v>38</v>
      </c>
      <c r="C162" s="609"/>
      <c r="D162" s="609"/>
      <c r="E162" s="649"/>
      <c r="F162" s="650"/>
      <c r="G162" s="651"/>
      <c r="H162" s="609"/>
      <c r="I162" s="609"/>
      <c r="J162" s="609"/>
      <c r="K162" s="609"/>
      <c r="L162" s="609"/>
      <c r="M162" s="609"/>
      <c r="N162" s="609"/>
      <c r="O162" s="609"/>
      <c r="P162" s="609"/>
      <c r="Q162" s="609"/>
    </row>
    <row r="163" spans="2:17" ht="30" customHeight="1" x14ac:dyDescent="0.25">
      <c r="B163" s="135">
        <v>39</v>
      </c>
      <c r="C163" s="609"/>
      <c r="D163" s="609"/>
      <c r="E163" s="649"/>
      <c r="F163" s="650"/>
      <c r="G163" s="651"/>
      <c r="H163" s="609"/>
      <c r="I163" s="609"/>
      <c r="J163" s="609"/>
      <c r="K163" s="609"/>
      <c r="L163" s="609"/>
      <c r="M163" s="609"/>
      <c r="N163" s="609"/>
      <c r="O163" s="609"/>
      <c r="P163" s="609"/>
      <c r="Q163" s="609"/>
    </row>
    <row r="164" spans="2:17" ht="30" customHeight="1" x14ac:dyDescent="0.25">
      <c r="B164" s="135">
        <v>40</v>
      </c>
      <c r="C164" s="609"/>
      <c r="D164" s="609"/>
      <c r="E164" s="649"/>
      <c r="F164" s="650"/>
      <c r="G164" s="651"/>
      <c r="H164" s="609"/>
      <c r="I164" s="609"/>
      <c r="J164" s="609"/>
      <c r="K164" s="609"/>
      <c r="L164" s="609"/>
      <c r="M164" s="609"/>
      <c r="N164" s="609"/>
      <c r="O164" s="609"/>
      <c r="P164" s="609"/>
      <c r="Q164" s="609"/>
    </row>
    <row r="165" spans="2:17" ht="30" customHeight="1" x14ac:dyDescent="0.25">
      <c r="B165" s="135">
        <v>41</v>
      </c>
      <c r="C165" s="609"/>
      <c r="D165" s="609"/>
      <c r="E165" s="649"/>
      <c r="F165" s="650"/>
      <c r="G165" s="651"/>
      <c r="H165" s="609"/>
      <c r="I165" s="609"/>
      <c r="J165" s="609"/>
      <c r="K165" s="609"/>
      <c r="L165" s="609"/>
      <c r="M165" s="609"/>
      <c r="N165" s="609"/>
      <c r="O165" s="609"/>
      <c r="P165" s="609"/>
      <c r="Q165" s="609"/>
    </row>
    <row r="166" spans="2:17" ht="30" customHeight="1" x14ac:dyDescent="0.25">
      <c r="B166" s="135">
        <v>42</v>
      </c>
      <c r="C166" s="609"/>
      <c r="D166" s="609"/>
      <c r="E166" s="649"/>
      <c r="F166" s="650"/>
      <c r="G166" s="651"/>
      <c r="H166" s="609"/>
      <c r="I166" s="609"/>
      <c r="J166" s="609"/>
      <c r="K166" s="609"/>
      <c r="L166" s="609"/>
      <c r="M166" s="609"/>
      <c r="N166" s="609"/>
      <c r="O166" s="609"/>
      <c r="P166" s="609"/>
      <c r="Q166" s="609"/>
    </row>
    <row r="167" spans="2:17" ht="30" customHeight="1" x14ac:dyDescent="0.25">
      <c r="B167" s="135">
        <v>43</v>
      </c>
      <c r="C167" s="609"/>
      <c r="D167" s="609"/>
      <c r="E167" s="649"/>
      <c r="F167" s="650"/>
      <c r="G167" s="651"/>
      <c r="H167" s="609"/>
      <c r="I167" s="609"/>
      <c r="J167" s="609"/>
      <c r="K167" s="609"/>
      <c r="L167" s="609"/>
      <c r="M167" s="609"/>
      <c r="N167" s="609"/>
      <c r="O167" s="609"/>
      <c r="P167" s="609"/>
      <c r="Q167" s="609"/>
    </row>
    <row r="168" spans="2:17" ht="30" customHeight="1" x14ac:dyDescent="0.25">
      <c r="B168" s="135">
        <v>44</v>
      </c>
      <c r="C168" s="609"/>
      <c r="D168" s="609"/>
      <c r="E168" s="649"/>
      <c r="F168" s="650"/>
      <c r="G168" s="651"/>
      <c r="H168" s="609"/>
      <c r="I168" s="609"/>
      <c r="J168" s="609"/>
      <c r="K168" s="609"/>
      <c r="L168" s="609"/>
      <c r="M168" s="609"/>
      <c r="N168" s="609"/>
      <c r="O168" s="609"/>
      <c r="P168" s="609"/>
      <c r="Q168" s="609"/>
    </row>
    <row r="169" spans="2:17" ht="30" customHeight="1" x14ac:dyDescent="0.25">
      <c r="B169" s="135">
        <v>45</v>
      </c>
      <c r="C169" s="609"/>
      <c r="D169" s="609"/>
      <c r="E169" s="649"/>
      <c r="F169" s="650"/>
      <c r="G169" s="651"/>
      <c r="H169" s="609"/>
      <c r="I169" s="609"/>
      <c r="J169" s="609"/>
      <c r="K169" s="609"/>
      <c r="L169" s="609"/>
      <c r="M169" s="609"/>
      <c r="N169" s="609"/>
      <c r="O169" s="609"/>
      <c r="P169" s="609"/>
      <c r="Q169" s="609"/>
    </row>
    <row r="170" spans="2:17" ht="30" customHeight="1" x14ac:dyDescent="0.25">
      <c r="B170" s="135">
        <v>46</v>
      </c>
      <c r="C170" s="609"/>
      <c r="D170" s="609"/>
      <c r="E170" s="649"/>
      <c r="F170" s="650"/>
      <c r="G170" s="651"/>
      <c r="H170" s="609"/>
      <c r="I170" s="609"/>
      <c r="J170" s="609"/>
      <c r="K170" s="609"/>
      <c r="L170" s="609"/>
      <c r="M170" s="609"/>
      <c r="N170" s="609"/>
      <c r="O170" s="609"/>
      <c r="P170" s="609"/>
      <c r="Q170" s="609"/>
    </row>
    <row r="171" spans="2:17" ht="30" customHeight="1" x14ac:dyDescent="0.25">
      <c r="B171" s="135">
        <v>47</v>
      </c>
      <c r="C171" s="609"/>
      <c r="D171" s="609"/>
      <c r="E171" s="649"/>
      <c r="F171" s="650"/>
      <c r="G171" s="651"/>
      <c r="H171" s="609"/>
      <c r="I171" s="609"/>
      <c r="J171" s="609"/>
      <c r="K171" s="609"/>
      <c r="L171" s="609"/>
      <c r="M171" s="609"/>
      <c r="N171" s="609"/>
      <c r="O171" s="609"/>
      <c r="P171" s="609"/>
      <c r="Q171" s="609"/>
    </row>
    <row r="172" spans="2:17" ht="30" customHeight="1" x14ac:dyDescent="0.25">
      <c r="B172" s="135">
        <v>48</v>
      </c>
      <c r="C172" s="609"/>
      <c r="D172" s="609"/>
      <c r="E172" s="649"/>
      <c r="F172" s="650"/>
      <c r="G172" s="651"/>
      <c r="H172" s="609"/>
      <c r="I172" s="609"/>
      <c r="J172" s="609"/>
      <c r="K172" s="609"/>
      <c r="L172" s="609"/>
      <c r="M172" s="609"/>
      <c r="N172" s="609"/>
      <c r="O172" s="609"/>
      <c r="P172" s="609"/>
      <c r="Q172" s="609"/>
    </row>
    <row r="173" spans="2:17" ht="30" customHeight="1" x14ac:dyDescent="0.25">
      <c r="B173" s="135">
        <v>49</v>
      </c>
      <c r="C173" s="609"/>
      <c r="D173" s="609"/>
      <c r="E173" s="649"/>
      <c r="F173" s="650"/>
      <c r="G173" s="651"/>
      <c r="H173" s="609"/>
      <c r="I173" s="609"/>
      <c r="J173" s="609"/>
      <c r="K173" s="609"/>
      <c r="L173" s="609"/>
      <c r="M173" s="609"/>
      <c r="N173" s="609"/>
      <c r="O173" s="609"/>
      <c r="P173" s="609"/>
      <c r="Q173" s="609"/>
    </row>
    <row r="174" spans="2:17" ht="30" customHeight="1" x14ac:dyDescent="0.25">
      <c r="B174" s="135">
        <v>50</v>
      </c>
      <c r="C174" s="609"/>
      <c r="D174" s="609"/>
      <c r="E174" s="649"/>
      <c r="F174" s="650"/>
      <c r="G174" s="651"/>
      <c r="H174" s="609"/>
      <c r="I174" s="609"/>
      <c r="J174" s="609"/>
      <c r="K174" s="609"/>
      <c r="L174" s="609"/>
      <c r="M174" s="609"/>
      <c r="N174" s="609"/>
      <c r="O174" s="609"/>
      <c r="P174" s="609"/>
      <c r="Q174" s="609"/>
    </row>
    <row r="175" spans="2:17" ht="30" customHeight="1" x14ac:dyDescent="0.25">
      <c r="B175" s="135">
        <v>51</v>
      </c>
      <c r="C175" s="609"/>
      <c r="D175" s="609"/>
      <c r="E175" s="649"/>
      <c r="F175" s="650"/>
      <c r="G175" s="651"/>
      <c r="H175" s="609"/>
      <c r="I175" s="609"/>
      <c r="J175" s="609"/>
      <c r="K175" s="609"/>
      <c r="L175" s="609"/>
      <c r="M175" s="609"/>
      <c r="N175" s="609"/>
      <c r="O175" s="609"/>
      <c r="P175" s="609"/>
      <c r="Q175" s="609"/>
    </row>
    <row r="176" spans="2:17" ht="30" customHeight="1" x14ac:dyDescent="0.25">
      <c r="B176" s="135">
        <v>52</v>
      </c>
      <c r="C176" s="609"/>
      <c r="D176" s="609"/>
      <c r="E176" s="649"/>
      <c r="F176" s="650"/>
      <c r="G176" s="651"/>
      <c r="H176" s="609"/>
      <c r="I176" s="609"/>
      <c r="J176" s="609"/>
      <c r="K176" s="609"/>
      <c r="L176" s="609"/>
      <c r="M176" s="609"/>
      <c r="N176" s="609"/>
      <c r="O176" s="609"/>
      <c r="P176" s="609"/>
      <c r="Q176" s="609"/>
    </row>
    <row r="177" spans="2:17" ht="30" customHeight="1" x14ac:dyDescent="0.25">
      <c r="B177" s="135">
        <v>53</v>
      </c>
      <c r="C177" s="609"/>
      <c r="D177" s="609"/>
      <c r="E177" s="649"/>
      <c r="F177" s="650"/>
      <c r="G177" s="651"/>
      <c r="H177" s="609"/>
      <c r="I177" s="609"/>
      <c r="J177" s="609"/>
      <c r="K177" s="609"/>
      <c r="L177" s="609"/>
      <c r="M177" s="609"/>
      <c r="N177" s="609"/>
      <c r="O177" s="609"/>
      <c r="P177" s="609"/>
      <c r="Q177" s="609"/>
    </row>
    <row r="178" spans="2:17" ht="30" customHeight="1" x14ac:dyDescent="0.25">
      <c r="B178" s="135">
        <v>54</v>
      </c>
      <c r="C178" s="609"/>
      <c r="D178" s="609"/>
      <c r="E178" s="649"/>
      <c r="F178" s="650"/>
      <c r="G178" s="651"/>
      <c r="H178" s="609"/>
      <c r="I178" s="609"/>
      <c r="J178" s="609"/>
      <c r="K178" s="609"/>
      <c r="L178" s="609"/>
      <c r="M178" s="609"/>
      <c r="N178" s="609"/>
      <c r="O178" s="609"/>
      <c r="P178" s="609"/>
      <c r="Q178" s="609"/>
    </row>
    <row r="179" spans="2:17" ht="30" customHeight="1" x14ac:dyDescent="0.25">
      <c r="B179" s="135">
        <v>55</v>
      </c>
      <c r="C179" s="609"/>
      <c r="D179" s="609"/>
      <c r="E179" s="649"/>
      <c r="F179" s="650"/>
      <c r="G179" s="651"/>
      <c r="H179" s="609"/>
      <c r="I179" s="609"/>
      <c r="J179" s="609"/>
      <c r="K179" s="609"/>
      <c r="L179" s="609"/>
      <c r="M179" s="609"/>
      <c r="N179" s="609"/>
      <c r="O179" s="609"/>
      <c r="P179" s="609"/>
      <c r="Q179" s="609"/>
    </row>
    <row r="180" spans="2:17" ht="30" customHeight="1" x14ac:dyDescent="0.25"/>
  </sheetData>
  <sheetProtection algorithmName="SHA-512" hashValue="/fr+FHKWQg51Ps0Nkz06cEsaMnrQpY6k71Y9npJ+YDNoqgjSCjNi1vkSmBgmxYUEs3QxOfVOkLG5CVSkXvO23A==" saltValue="SzsdavYyxS8NUdMSDPcEaw==" spinCount="100000" sheet="1" objects="1" scenarios="1"/>
  <customSheetViews>
    <customSheetView guid="{3C65655F-F5CB-4AFF-9FBB-FFE0704F7A17}" scale="75" topLeftCell="A30">
      <selection activeCell="B58" sqref="B58"/>
      <pageMargins left="0.7" right="0.7" top="0.75" bottom="0.75" header="0.3" footer="0.3"/>
    </customSheetView>
  </customSheetViews>
  <mergeCells count="307">
    <mergeCell ref="C134:D134"/>
    <mergeCell ref="E134:G134"/>
    <mergeCell ref="H134:Q134"/>
    <mergeCell ref="C135:D135"/>
    <mergeCell ref="E135:G135"/>
    <mergeCell ref="H135:Q135"/>
    <mergeCell ref="C138:D138"/>
    <mergeCell ref="E138:G138"/>
    <mergeCell ref="H138:Q138"/>
    <mergeCell ref="C136:D136"/>
    <mergeCell ref="E136:G136"/>
    <mergeCell ref="H136:Q136"/>
    <mergeCell ref="C137:D137"/>
    <mergeCell ref="E137:G137"/>
    <mergeCell ref="H137:Q137"/>
    <mergeCell ref="C131:D131"/>
    <mergeCell ref="E131:G131"/>
    <mergeCell ref="H131:Q131"/>
    <mergeCell ref="C132:D132"/>
    <mergeCell ref="E132:G132"/>
    <mergeCell ref="H132:Q132"/>
    <mergeCell ref="C133:D133"/>
    <mergeCell ref="E133:G133"/>
    <mergeCell ref="H133:Q133"/>
    <mergeCell ref="E127:G127"/>
    <mergeCell ref="H127:Q127"/>
    <mergeCell ref="C128:D128"/>
    <mergeCell ref="E128:G128"/>
    <mergeCell ref="H128:Q128"/>
    <mergeCell ref="C129:D129"/>
    <mergeCell ref="E129:G129"/>
    <mergeCell ref="H129:Q129"/>
    <mergeCell ref="C130:D130"/>
    <mergeCell ref="E130:G130"/>
    <mergeCell ref="H130:Q130"/>
    <mergeCell ref="B6:G6"/>
    <mergeCell ref="B7:G7"/>
    <mergeCell ref="B8:G8"/>
    <mergeCell ref="B10:G10"/>
    <mergeCell ref="B11:G11"/>
    <mergeCell ref="B52:E52"/>
    <mergeCell ref="B53:E53"/>
    <mergeCell ref="B9:G9"/>
    <mergeCell ref="C72:G72"/>
    <mergeCell ref="C67:G67"/>
    <mergeCell ref="F30:G30"/>
    <mergeCell ref="F31:G31"/>
    <mergeCell ref="B43:E43"/>
    <mergeCell ref="B44:E44"/>
    <mergeCell ref="F43:G43"/>
    <mergeCell ref="F44:G44"/>
    <mergeCell ref="B42:G42"/>
    <mergeCell ref="C62:G62"/>
    <mergeCell ref="C87:G87"/>
    <mergeCell ref="H87:K87"/>
    <mergeCell ref="C88:G88"/>
    <mergeCell ref="H88:K88"/>
    <mergeCell ref="C90:G90"/>
    <mergeCell ref="H90:K90"/>
    <mergeCell ref="C89:G89"/>
    <mergeCell ref="H89:K89"/>
    <mergeCell ref="B16:G16"/>
    <mergeCell ref="B20:G20"/>
    <mergeCell ref="B19:G19"/>
    <mergeCell ref="B17:G17"/>
    <mergeCell ref="B18:G18"/>
    <mergeCell ref="H72:K72"/>
    <mergeCell ref="C73:G73"/>
    <mergeCell ref="H73:K73"/>
    <mergeCell ref="C74:G74"/>
    <mergeCell ref="H74:K74"/>
    <mergeCell ref="C75:G75"/>
    <mergeCell ref="H75:K75"/>
    <mergeCell ref="B29:E29"/>
    <mergeCell ref="B30:E30"/>
    <mergeCell ref="B31:E31"/>
    <mergeCell ref="F29:G29"/>
    <mergeCell ref="C109:G109"/>
    <mergeCell ref="H109:K109"/>
    <mergeCell ref="C110:G110"/>
    <mergeCell ref="H110:K110"/>
    <mergeCell ref="C91:G91"/>
    <mergeCell ref="C92:G92"/>
    <mergeCell ref="C93:G93"/>
    <mergeCell ref="C94:G94"/>
    <mergeCell ref="C95:G95"/>
    <mergeCell ref="C96:G96"/>
    <mergeCell ref="C97:G97"/>
    <mergeCell ref="C98:G98"/>
    <mergeCell ref="C99:G99"/>
    <mergeCell ref="C100:G100"/>
    <mergeCell ref="H100:K100"/>
    <mergeCell ref="H101:K101"/>
    <mergeCell ref="H102:K102"/>
    <mergeCell ref="H103:K103"/>
    <mergeCell ref="C101:G101"/>
    <mergeCell ref="C102:G102"/>
    <mergeCell ref="C103:G103"/>
    <mergeCell ref="C104:G104"/>
    <mergeCell ref="C105:G105"/>
    <mergeCell ref="H91:K91"/>
    <mergeCell ref="H92:K92"/>
    <mergeCell ref="H93:K93"/>
    <mergeCell ref="H94:K94"/>
    <mergeCell ref="H95:K95"/>
    <mergeCell ref="H96:K96"/>
    <mergeCell ref="H97:K97"/>
    <mergeCell ref="H98:K98"/>
    <mergeCell ref="H99:K99"/>
    <mergeCell ref="C139:D139"/>
    <mergeCell ref="E139:G139"/>
    <mergeCell ref="H139:Q139"/>
    <mergeCell ref="H104:K104"/>
    <mergeCell ref="H105:K105"/>
    <mergeCell ref="H106:K106"/>
    <mergeCell ref="H107:K107"/>
    <mergeCell ref="H108:K108"/>
    <mergeCell ref="C106:G106"/>
    <mergeCell ref="C107:G107"/>
    <mergeCell ref="C108:G108"/>
    <mergeCell ref="H116:K116"/>
    <mergeCell ref="C117:G117"/>
    <mergeCell ref="H117:K117"/>
    <mergeCell ref="C118:G118"/>
    <mergeCell ref="H118:K118"/>
    <mergeCell ref="C111:G111"/>
    <mergeCell ref="H111:K111"/>
    <mergeCell ref="C112:G112"/>
    <mergeCell ref="H112:K112"/>
    <mergeCell ref="C113:G113"/>
    <mergeCell ref="H113:K113"/>
    <mergeCell ref="C114:G114"/>
    <mergeCell ref="H114:K114"/>
    <mergeCell ref="C142:D142"/>
    <mergeCell ref="E142:G142"/>
    <mergeCell ref="H142:Q142"/>
    <mergeCell ref="C115:G115"/>
    <mergeCell ref="H115:K115"/>
    <mergeCell ref="C116:G116"/>
    <mergeCell ref="C124:D124"/>
    <mergeCell ref="E124:G124"/>
    <mergeCell ref="H124:Q124"/>
    <mergeCell ref="C125:D125"/>
    <mergeCell ref="E125:G125"/>
    <mergeCell ref="H125:Q125"/>
    <mergeCell ref="C126:D126"/>
    <mergeCell ref="E126:G126"/>
    <mergeCell ref="H126:Q126"/>
    <mergeCell ref="C127:D127"/>
    <mergeCell ref="C143:D143"/>
    <mergeCell ref="E143:G143"/>
    <mergeCell ref="H143:Q143"/>
    <mergeCell ref="C140:D140"/>
    <mergeCell ref="E140:G140"/>
    <mergeCell ref="H140:Q140"/>
    <mergeCell ref="C141:D141"/>
    <mergeCell ref="E141:G141"/>
    <mergeCell ref="H141:Q141"/>
    <mergeCell ref="C146:D146"/>
    <mergeCell ref="E146:G146"/>
    <mergeCell ref="H146:Q146"/>
    <mergeCell ref="C147:D147"/>
    <mergeCell ref="E147:G147"/>
    <mergeCell ref="H147:Q147"/>
    <mergeCell ref="C144:D144"/>
    <mergeCell ref="E144:G144"/>
    <mergeCell ref="H144:Q144"/>
    <mergeCell ref="C145:D145"/>
    <mergeCell ref="E145:G145"/>
    <mergeCell ref="H145:Q145"/>
    <mergeCell ref="C150:D150"/>
    <mergeCell ref="E150:G150"/>
    <mergeCell ref="H150:Q150"/>
    <mergeCell ref="C151:D151"/>
    <mergeCell ref="E151:G151"/>
    <mergeCell ref="H151:Q151"/>
    <mergeCell ref="C148:D148"/>
    <mergeCell ref="E148:G148"/>
    <mergeCell ref="H148:Q148"/>
    <mergeCell ref="C149:D149"/>
    <mergeCell ref="E149:G149"/>
    <mergeCell ref="H149:Q149"/>
    <mergeCell ref="C154:D154"/>
    <mergeCell ref="E154:G154"/>
    <mergeCell ref="H154:Q154"/>
    <mergeCell ref="C155:D155"/>
    <mergeCell ref="E155:G155"/>
    <mergeCell ref="H155:Q155"/>
    <mergeCell ref="C152:D152"/>
    <mergeCell ref="E152:G152"/>
    <mergeCell ref="H152:Q152"/>
    <mergeCell ref="C153:D153"/>
    <mergeCell ref="E153:G153"/>
    <mergeCell ref="H153:Q153"/>
    <mergeCell ref="C158:D158"/>
    <mergeCell ref="E158:G158"/>
    <mergeCell ref="H158:Q158"/>
    <mergeCell ref="C159:D159"/>
    <mergeCell ref="E159:G159"/>
    <mergeCell ref="H159:Q159"/>
    <mergeCell ref="C156:D156"/>
    <mergeCell ref="E156:G156"/>
    <mergeCell ref="H156:Q156"/>
    <mergeCell ref="C157:D157"/>
    <mergeCell ref="E157:G157"/>
    <mergeCell ref="H157:Q157"/>
    <mergeCell ref="C162:D162"/>
    <mergeCell ref="E162:G162"/>
    <mergeCell ref="H162:Q162"/>
    <mergeCell ref="C163:D163"/>
    <mergeCell ref="E163:G163"/>
    <mergeCell ref="H163:Q163"/>
    <mergeCell ref="C160:D160"/>
    <mergeCell ref="E160:G160"/>
    <mergeCell ref="H160:Q160"/>
    <mergeCell ref="C161:D161"/>
    <mergeCell ref="E161:G161"/>
    <mergeCell ref="H161:Q161"/>
    <mergeCell ref="C166:D166"/>
    <mergeCell ref="E166:G166"/>
    <mergeCell ref="H166:Q166"/>
    <mergeCell ref="C167:D167"/>
    <mergeCell ref="E167:G167"/>
    <mergeCell ref="H167:Q167"/>
    <mergeCell ref="C164:D164"/>
    <mergeCell ref="E164:G164"/>
    <mergeCell ref="H164:Q164"/>
    <mergeCell ref="C165:D165"/>
    <mergeCell ref="E165:G165"/>
    <mergeCell ref="H165:Q165"/>
    <mergeCell ref="C170:D170"/>
    <mergeCell ref="E170:G170"/>
    <mergeCell ref="H170:Q170"/>
    <mergeCell ref="C171:D171"/>
    <mergeCell ref="E171:G171"/>
    <mergeCell ref="H171:Q171"/>
    <mergeCell ref="C168:D168"/>
    <mergeCell ref="E168:G168"/>
    <mergeCell ref="H168:Q168"/>
    <mergeCell ref="C169:D169"/>
    <mergeCell ref="E169:G169"/>
    <mergeCell ref="H169:Q169"/>
    <mergeCell ref="C174:D174"/>
    <mergeCell ref="E174:G174"/>
    <mergeCell ref="H174:Q174"/>
    <mergeCell ref="C175:D175"/>
    <mergeCell ref="E175:G175"/>
    <mergeCell ref="H175:Q175"/>
    <mergeCell ref="C172:D172"/>
    <mergeCell ref="E172:G172"/>
    <mergeCell ref="H172:Q172"/>
    <mergeCell ref="C173:D173"/>
    <mergeCell ref="E173:G173"/>
    <mergeCell ref="H173:Q173"/>
    <mergeCell ref="C178:D178"/>
    <mergeCell ref="E178:G178"/>
    <mergeCell ref="H178:Q178"/>
    <mergeCell ref="C179:D179"/>
    <mergeCell ref="E179:G179"/>
    <mergeCell ref="H179:Q179"/>
    <mergeCell ref="C176:D176"/>
    <mergeCell ref="E176:G176"/>
    <mergeCell ref="H176:Q176"/>
    <mergeCell ref="C177:D177"/>
    <mergeCell ref="E177:G177"/>
    <mergeCell ref="H177:Q177"/>
    <mergeCell ref="H62:K62"/>
    <mergeCell ref="C63:G63"/>
    <mergeCell ref="H63:K63"/>
    <mergeCell ref="C64:G64"/>
    <mergeCell ref="B34:E34"/>
    <mergeCell ref="F34:G34"/>
    <mergeCell ref="B35:E35"/>
    <mergeCell ref="F35:G35"/>
    <mergeCell ref="F54:G54"/>
    <mergeCell ref="B50:G50"/>
    <mergeCell ref="B51:E51"/>
    <mergeCell ref="F51:G51"/>
    <mergeCell ref="F52:G52"/>
    <mergeCell ref="F53:G53"/>
    <mergeCell ref="B54:E54"/>
    <mergeCell ref="F46:G46"/>
    <mergeCell ref="B45:E45"/>
    <mergeCell ref="F45:G45"/>
    <mergeCell ref="B46:E46"/>
    <mergeCell ref="C77:G77"/>
    <mergeCell ref="H77:K77"/>
    <mergeCell ref="C78:G78"/>
    <mergeCell ref="H78:K78"/>
    <mergeCell ref="C79:G79"/>
    <mergeCell ref="H79:K79"/>
    <mergeCell ref="C76:G76"/>
    <mergeCell ref="H76:K76"/>
    <mergeCell ref="H64:K64"/>
    <mergeCell ref="C65:G65"/>
    <mergeCell ref="H65:K65"/>
    <mergeCell ref="C66:G66"/>
    <mergeCell ref="H66:K66"/>
    <mergeCell ref="H67:K67"/>
    <mergeCell ref="C68:G68"/>
    <mergeCell ref="H68:K68"/>
    <mergeCell ref="C69:G69"/>
    <mergeCell ref="H69:K69"/>
    <mergeCell ref="C70:G70"/>
    <mergeCell ref="H70:K70"/>
    <mergeCell ref="C71:G71"/>
    <mergeCell ref="H71:K71"/>
  </mergeCells>
  <conditionalFormatting sqref="O63:O79">
    <cfRule type="expression" dxfId="0" priority="1">
      <formula>IF(N63="Outro",FALSE,TRUE)</formula>
    </cfRule>
  </conditionalFormatting>
  <dataValidations count="2">
    <dataValidation allowBlank="1" showInputMessage="1" showErrorMessage="1" prompt="O título da folha de cálculo encontra-se nesta célula" sqref="B1 J1" xr:uid="{00000000-0002-0000-2100-000000000000}"/>
    <dataValidation type="list" allowBlank="1" showInputMessage="1" showErrorMessage="1" sqref="H16:H20" xr:uid="{00000000-0002-0000-2100-000001000000}">
      <formula1>"&lt;Selecionar&gt;,Sim,Não"</formula1>
    </dataValidation>
  </dataValidations>
  <hyperlinks>
    <hyperlink ref="B2" location="Atividade!A1" display="&lt; Voltar ao ínicio" xr:uid="{00000000-0004-0000-2100-000000000000}"/>
    <hyperlink ref="B21" location="Topo_residuos" display="&lt;&lt;voltar ao topo" xr:uid="{00000000-0004-0000-2100-000001000000}"/>
    <hyperlink ref="B26" location="Topo_residuos" display="&lt;&lt;voltar ao topo" xr:uid="{00000000-0004-0000-2100-000002000000}"/>
    <hyperlink ref="B84" location="Topo_residuos" display="&lt;&lt;voltar ao topo" xr:uid="{00000000-0004-0000-2100-000003000000}"/>
    <hyperlink ref="B121" location="Topo_residuos" display="&lt;&lt;voltar ao topo" xr:uid="{00000000-0004-0000-2100-000004000000}"/>
    <hyperlink ref="B6:F6" location="Produção_interna_de_resíduos" display="Produção interna de resíduos" xr:uid="{00000000-0004-0000-2100-000005000000}"/>
    <hyperlink ref="B7:F7" location="Residuos_enviados_para_fora_do_estabelecimento" display="Resíduos enviados para fora do estabelecimento" xr:uid="{00000000-0004-0000-2100-000006000000}"/>
    <hyperlink ref="B8:F8" location="Armazenamento_de_resíduos" display="Armazenamento de resíduos" xr:uid="{00000000-0004-0000-2100-000007000000}"/>
    <hyperlink ref="B10:F10" location="Registo_para_aterro" display="Registo dos resíduos depositados no Aterro do Complexo Industrial " xr:uid="{00000000-0004-0000-2100-000008000000}"/>
    <hyperlink ref="B11:F11" location="outra_inf" display="Sistematização de informação relativa a outras condições relativas a resíduos" xr:uid="{00000000-0004-0000-2100-000009000000}"/>
    <hyperlink ref="B40" location="Topo_residuos" display="&lt;&lt;voltar ao topo" xr:uid="{00000000-0004-0000-2100-00000A000000}"/>
    <hyperlink ref="B59" location="Topo_residuos" display="&lt;&lt;voltar ao topo" xr:uid="{00000000-0004-0000-2100-00000B000000}"/>
    <hyperlink ref="B9:G9" location="Resíduos!B55" display="Registo dos resíduos controlados (aterro)" xr:uid="{00000000-0004-0000-2100-00000C000000}"/>
    <hyperlink ref="B8:G8" location="Resíduos!B19" display="Armazenamento de resíduos" xr:uid="{00000000-0004-0000-2100-00000D000000}"/>
  </hyperlinks>
  <pageMargins left="0.25" right="0.25" top="0.75" bottom="0.75" header="0.3" footer="0.3"/>
  <pageSetup paperSize="9" scale="65" fitToHeight="0" orientation="landscape" r:id="rId1"/>
  <rowBreaks count="2" manualBreakCount="2">
    <brk id="81" max="16" man="1"/>
    <brk id="119" max="16383" man="1"/>
  </rowBreaks>
  <colBreaks count="1" manualBreakCount="1">
    <brk id="29" max="150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100-000002000000}">
          <x14:formula1>
            <xm:f>Suporte!$F$6:$F$12</xm:f>
          </x14:formula1>
          <xm:sqref>N88:N118 N63:N79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F962"/>
  <sheetViews>
    <sheetView zoomScale="70" zoomScaleNormal="70" workbookViewId="0">
      <selection activeCell="A3" sqref="A3"/>
    </sheetView>
  </sheetViews>
  <sheetFormatPr defaultColWidth="9" defaultRowHeight="15" x14ac:dyDescent="0.25"/>
  <cols>
    <col min="1" max="1" width="3.125" style="5" customWidth="1"/>
    <col min="2" max="2" width="12.875" style="5" customWidth="1"/>
    <col min="3" max="5" width="9" style="5"/>
    <col min="6" max="6" width="64.125" style="5" customWidth="1"/>
    <col min="7" max="8" width="9" style="5"/>
    <col min="9" max="9" width="11.25" style="5" customWidth="1"/>
    <col min="10" max="13" width="9" style="5"/>
    <col min="14" max="14" width="13.875" style="5" customWidth="1"/>
    <col min="15" max="16" width="9" style="5"/>
    <col min="17" max="17" width="4.875" style="5" customWidth="1"/>
    <col min="18" max="16384" width="9" style="5"/>
  </cols>
  <sheetData>
    <row r="1" spans="1:32" ht="23.25" x14ac:dyDescent="0.25">
      <c r="A1" s="15"/>
      <c r="B1" s="20" t="s">
        <v>156</v>
      </c>
      <c r="C1" s="15"/>
      <c r="D1" s="15"/>
      <c r="E1" s="15"/>
      <c r="F1" s="15"/>
      <c r="G1" s="17" t="s">
        <v>10</v>
      </c>
      <c r="H1" s="18">
        <f>Atividade!L3</f>
        <v>0</v>
      </c>
      <c r="I1" s="19" t="s">
        <v>6</v>
      </c>
      <c r="J1" s="18">
        <f>Atividade!I3</f>
        <v>2021</v>
      </c>
      <c r="K1" s="15"/>
      <c r="L1" s="16"/>
      <c r="M1" s="15"/>
      <c r="N1" s="15"/>
      <c r="O1" s="15"/>
      <c r="P1" s="15"/>
      <c r="Q1" s="15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 ht="15.75" thickBot="1" x14ac:dyDescent="0.3">
      <c r="A2" s="13"/>
      <c r="B2" s="59" t="s">
        <v>11</v>
      </c>
      <c r="C2" s="13"/>
      <c r="D2" s="13"/>
      <c r="E2" s="13"/>
      <c r="F2" s="13"/>
      <c r="G2" s="21"/>
      <c r="H2" s="21"/>
      <c r="I2" s="21"/>
      <c r="J2" s="21"/>
      <c r="K2" s="13"/>
      <c r="L2" s="13"/>
      <c r="M2" s="13"/>
      <c r="N2" s="13"/>
      <c r="O2" s="13"/>
      <c r="P2" s="13"/>
      <c r="Q2" s="13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 x14ac:dyDescent="0.25">
      <c r="A3" s="3" t="s">
        <v>12</v>
      </c>
      <c r="B3" s="8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2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</row>
    <row r="5" spans="1:32" ht="29.25" customHeight="1" x14ac:dyDescent="0.25">
      <c r="A5" s="24"/>
      <c r="B5" s="41" t="s">
        <v>133</v>
      </c>
      <c r="C5" s="25"/>
      <c r="D5" s="25"/>
      <c r="E5" s="25"/>
      <c r="F5" s="25"/>
      <c r="G5" s="25"/>
      <c r="H5" s="40"/>
      <c r="I5" s="40"/>
      <c r="J5" s="40"/>
      <c r="K5" s="40"/>
      <c r="L5" s="40"/>
      <c r="M5" s="40"/>
      <c r="N5" s="40"/>
      <c r="O5" s="40"/>
      <c r="P5" s="40"/>
      <c r="Q5" s="40"/>
    </row>
    <row r="6" spans="1:32" customFormat="1" ht="24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ht="15.75" x14ac:dyDescent="0.25">
      <c r="B7" s="99" t="s">
        <v>2957</v>
      </c>
    </row>
    <row r="8" spans="1:32" ht="62.25" customHeight="1" x14ac:dyDescent="0.25">
      <c r="B8" s="870" t="s">
        <v>690</v>
      </c>
      <c r="C8" s="870"/>
      <c r="D8" s="870"/>
      <c r="E8" s="870"/>
      <c r="F8" s="870"/>
      <c r="G8" s="603" t="s">
        <v>154</v>
      </c>
      <c r="H8" s="604"/>
      <c r="I8" s="604"/>
      <c r="J8" s="604"/>
      <c r="K8" s="605"/>
      <c r="L8" s="603" t="s">
        <v>157</v>
      </c>
      <c r="M8" s="604"/>
      <c r="N8" s="604"/>
      <c r="O8" s="604"/>
      <c r="P8" s="605"/>
    </row>
    <row r="9" spans="1:32" ht="35.25" customHeight="1" x14ac:dyDescent="0.25">
      <c r="B9" s="868"/>
      <c r="C9" s="868"/>
      <c r="D9" s="868"/>
      <c r="E9" s="868"/>
      <c r="F9" s="868"/>
      <c r="G9" s="865"/>
      <c r="H9" s="866"/>
      <c r="I9" s="866"/>
      <c r="J9" s="866"/>
      <c r="K9" s="867"/>
      <c r="L9" s="865"/>
      <c r="M9" s="866"/>
      <c r="N9" s="866"/>
      <c r="O9" s="866"/>
      <c r="P9" s="867"/>
    </row>
    <row r="10" spans="1:32" ht="35.25" customHeight="1" x14ac:dyDescent="0.25">
      <c r="B10" s="868"/>
      <c r="C10" s="868"/>
      <c r="D10" s="868"/>
      <c r="E10" s="868"/>
      <c r="F10" s="868"/>
      <c r="G10" s="865"/>
      <c r="H10" s="866"/>
      <c r="I10" s="866"/>
      <c r="J10" s="866"/>
      <c r="K10" s="867"/>
      <c r="L10" s="865"/>
      <c r="M10" s="866"/>
      <c r="N10" s="866"/>
      <c r="O10" s="866"/>
      <c r="P10" s="867"/>
    </row>
    <row r="11" spans="1:32" ht="35.25" customHeight="1" x14ac:dyDescent="0.25">
      <c r="B11" s="868"/>
      <c r="C11" s="868"/>
      <c r="D11" s="868"/>
      <c r="E11" s="868"/>
      <c r="F11" s="868"/>
      <c r="G11" s="865"/>
      <c r="H11" s="866"/>
      <c r="I11" s="866"/>
      <c r="J11" s="866"/>
      <c r="K11" s="867"/>
      <c r="L11" s="865"/>
      <c r="M11" s="866"/>
      <c r="N11" s="866"/>
      <c r="O11" s="866"/>
      <c r="P11" s="867"/>
    </row>
    <row r="12" spans="1:32" ht="35.25" customHeight="1" x14ac:dyDescent="0.25">
      <c r="B12" s="868"/>
      <c r="C12" s="868"/>
      <c r="D12" s="868"/>
      <c r="E12" s="868"/>
      <c r="F12" s="868"/>
      <c r="G12" s="865"/>
      <c r="H12" s="866"/>
      <c r="I12" s="866"/>
      <c r="J12" s="866"/>
      <c r="K12" s="867"/>
      <c r="L12" s="865"/>
      <c r="M12" s="866"/>
      <c r="N12" s="866"/>
      <c r="O12" s="866"/>
      <c r="P12" s="867"/>
    </row>
    <row r="13" spans="1:32" ht="35.25" customHeight="1" x14ac:dyDescent="0.25">
      <c r="B13" s="868"/>
      <c r="C13" s="868"/>
      <c r="D13" s="868"/>
      <c r="E13" s="868"/>
      <c r="F13" s="868"/>
      <c r="G13" s="865"/>
      <c r="H13" s="866"/>
      <c r="I13" s="866"/>
      <c r="J13" s="866"/>
      <c r="K13" s="867"/>
      <c r="L13" s="865"/>
      <c r="M13" s="866"/>
      <c r="N13" s="866"/>
      <c r="O13" s="866"/>
      <c r="P13" s="867"/>
    </row>
    <row r="14" spans="1:32" ht="35.25" customHeight="1" x14ac:dyDescent="0.25">
      <c r="B14" s="868"/>
      <c r="C14" s="868"/>
      <c r="D14" s="868"/>
      <c r="E14" s="868"/>
      <c r="F14" s="868"/>
      <c r="G14" s="865"/>
      <c r="H14" s="866"/>
      <c r="I14" s="866"/>
      <c r="J14" s="866"/>
      <c r="K14" s="867"/>
      <c r="L14" s="865"/>
      <c r="M14" s="866"/>
      <c r="N14" s="866"/>
      <c r="O14" s="866"/>
      <c r="P14" s="867"/>
    </row>
    <row r="15" spans="1:32" ht="35.25" customHeight="1" x14ac:dyDescent="0.25">
      <c r="B15" s="868"/>
      <c r="C15" s="868"/>
      <c r="D15" s="868"/>
      <c r="E15" s="868"/>
      <c r="F15" s="868"/>
      <c r="G15" s="865"/>
      <c r="H15" s="866"/>
      <c r="I15" s="866"/>
      <c r="J15" s="866"/>
      <c r="K15" s="867"/>
      <c r="L15" s="865"/>
      <c r="M15" s="866"/>
      <c r="N15" s="866"/>
      <c r="O15" s="866"/>
      <c r="P15" s="867"/>
    </row>
    <row r="16" spans="1:32" ht="35.25" customHeight="1" x14ac:dyDescent="0.25">
      <c r="B16" s="868"/>
      <c r="C16" s="868"/>
      <c r="D16" s="868"/>
      <c r="E16" s="868"/>
      <c r="F16" s="868"/>
      <c r="G16" s="865"/>
      <c r="H16" s="866"/>
      <c r="I16" s="866"/>
      <c r="J16" s="866"/>
      <c r="K16" s="867"/>
      <c r="L16" s="865"/>
      <c r="M16" s="866"/>
      <c r="N16" s="866"/>
      <c r="O16" s="866"/>
      <c r="P16" s="867"/>
    </row>
    <row r="17" spans="1:16" ht="35.25" customHeight="1" x14ac:dyDescent="0.25">
      <c r="B17" s="868"/>
      <c r="C17" s="868"/>
      <c r="D17" s="868"/>
      <c r="E17" s="868"/>
      <c r="F17" s="868"/>
      <c r="G17" s="865"/>
      <c r="H17" s="866"/>
      <c r="I17" s="866"/>
      <c r="J17" s="866"/>
      <c r="K17" s="867"/>
      <c r="L17" s="865"/>
      <c r="M17" s="866"/>
      <c r="N17" s="866"/>
      <c r="O17" s="866"/>
      <c r="P17" s="867"/>
    </row>
    <row r="18" spans="1:16" ht="35.25" customHeight="1" x14ac:dyDescent="0.25">
      <c r="B18" s="868"/>
      <c r="C18" s="868"/>
      <c r="D18" s="868"/>
      <c r="E18" s="868"/>
      <c r="F18" s="868"/>
      <c r="G18" s="865"/>
      <c r="H18" s="866"/>
      <c r="I18" s="866"/>
      <c r="J18" s="866"/>
      <c r="K18" s="867"/>
      <c r="L18" s="865"/>
      <c r="M18" s="866"/>
      <c r="N18" s="866"/>
      <c r="O18" s="866"/>
      <c r="P18" s="867"/>
    </row>
    <row r="19" spans="1:16" ht="35.25" customHeight="1" x14ac:dyDescent="0.25">
      <c r="B19" s="868"/>
      <c r="C19" s="868"/>
      <c r="D19" s="868"/>
      <c r="E19" s="868"/>
      <c r="F19" s="868"/>
      <c r="G19" s="865"/>
      <c r="H19" s="866"/>
      <c r="I19" s="866"/>
      <c r="J19" s="866"/>
      <c r="K19" s="867"/>
      <c r="L19" s="865"/>
      <c r="M19" s="866"/>
      <c r="N19" s="866"/>
      <c r="O19" s="866"/>
      <c r="P19" s="867"/>
    </row>
    <row r="20" spans="1:16" ht="35.25" customHeight="1" x14ac:dyDescent="0.25">
      <c r="B20" s="868"/>
      <c r="C20" s="868"/>
      <c r="D20" s="868"/>
      <c r="E20" s="868"/>
      <c r="F20" s="868"/>
      <c r="G20" s="865"/>
      <c r="H20" s="866"/>
      <c r="I20" s="866"/>
      <c r="J20" s="866"/>
      <c r="K20" s="867"/>
      <c r="L20" s="865"/>
      <c r="M20" s="866"/>
      <c r="N20" s="866"/>
      <c r="O20" s="866"/>
      <c r="P20" s="867"/>
    </row>
    <row r="22" spans="1:16" ht="18" x14ac:dyDescent="0.25">
      <c r="A22" s="24"/>
      <c r="B22" s="41" t="s">
        <v>134</v>
      </c>
      <c r="C22" s="25"/>
      <c r="D22" s="25"/>
      <c r="E22" s="25"/>
      <c r="F22" s="25"/>
      <c r="G22" s="25"/>
      <c r="H22" s="40"/>
      <c r="I22" s="40"/>
      <c r="J22" s="40"/>
      <c r="K22" s="40"/>
      <c r="L22" s="40"/>
      <c r="M22" s="40"/>
    </row>
    <row r="23" spans="1:16" x14ac:dyDescent="0.25">
      <c r="B23" s="869" t="s">
        <v>2972</v>
      </c>
      <c r="C23" s="869"/>
      <c r="D23" s="869"/>
      <c r="E23" s="869"/>
      <c r="F23" s="869"/>
      <c r="G23" s="869"/>
      <c r="H23" s="869"/>
      <c r="I23" s="869"/>
      <c r="J23" s="869"/>
      <c r="K23" s="869"/>
      <c r="L23" s="869"/>
      <c r="M23" s="869"/>
    </row>
    <row r="24" spans="1:16" x14ac:dyDescent="0.25">
      <c r="B24" s="869"/>
      <c r="C24" s="869"/>
      <c r="D24" s="869"/>
      <c r="E24" s="869"/>
      <c r="F24" s="869"/>
      <c r="G24" s="869"/>
      <c r="H24" s="869"/>
      <c r="I24" s="869"/>
      <c r="J24" s="869"/>
      <c r="K24" s="869"/>
      <c r="L24" s="869"/>
      <c r="M24" s="869"/>
    </row>
    <row r="25" spans="1:16" x14ac:dyDescent="0.25">
      <c r="B25" s="869"/>
      <c r="C25" s="869"/>
      <c r="D25" s="869"/>
      <c r="E25" s="869"/>
      <c r="F25" s="869"/>
      <c r="G25" s="869"/>
      <c r="H25" s="869"/>
      <c r="I25" s="869"/>
      <c r="J25" s="869"/>
      <c r="K25" s="869"/>
      <c r="L25" s="869"/>
      <c r="M25" s="869"/>
    </row>
    <row r="27" spans="1:16" s="63" customFormat="1" ht="15.75" x14ac:dyDescent="0.25">
      <c r="B27" s="99" t="s">
        <v>2958</v>
      </c>
    </row>
    <row r="28" spans="1:16" s="63" customFormat="1" x14ac:dyDescent="0.25"/>
    <row r="29" spans="1:16" s="63" customFormat="1" x14ac:dyDescent="0.25"/>
    <row r="30" spans="1:16" s="63" customFormat="1" x14ac:dyDescent="0.25"/>
    <row r="31" spans="1:16" s="63" customFormat="1" x14ac:dyDescent="0.25"/>
    <row r="32" spans="1:16" s="63" customFormat="1" x14ac:dyDescent="0.25"/>
    <row r="33" s="63" customFormat="1" x14ac:dyDescent="0.25"/>
    <row r="34" s="63" customFormat="1" x14ac:dyDescent="0.25"/>
    <row r="35" s="63" customFormat="1" x14ac:dyDescent="0.25"/>
    <row r="36" s="63" customFormat="1" x14ac:dyDescent="0.25"/>
    <row r="37" s="63" customFormat="1" x14ac:dyDescent="0.25"/>
    <row r="38" s="63" customFormat="1" x14ac:dyDescent="0.25"/>
    <row r="39" s="63" customFormat="1" x14ac:dyDescent="0.25"/>
    <row r="40" s="63" customFormat="1" x14ac:dyDescent="0.25"/>
    <row r="41" s="63" customFormat="1" x14ac:dyDescent="0.25"/>
    <row r="42" s="63" customFormat="1" x14ac:dyDescent="0.25"/>
    <row r="43" s="63" customFormat="1" x14ac:dyDescent="0.25"/>
    <row r="44" s="63" customFormat="1" x14ac:dyDescent="0.25"/>
    <row r="45" s="63" customFormat="1" x14ac:dyDescent="0.25"/>
    <row r="46" s="63" customFormat="1" x14ac:dyDescent="0.25"/>
    <row r="47" s="63" customFormat="1" x14ac:dyDescent="0.25"/>
    <row r="48" s="63" customFormat="1" x14ac:dyDescent="0.25"/>
    <row r="49" s="63" customFormat="1" x14ac:dyDescent="0.25"/>
    <row r="50" s="63" customFormat="1" x14ac:dyDescent="0.25"/>
    <row r="51" s="63" customFormat="1" x14ac:dyDescent="0.25"/>
    <row r="52" s="63" customFormat="1" x14ac:dyDescent="0.25"/>
    <row r="53" s="63" customFormat="1" x14ac:dyDescent="0.25"/>
    <row r="54" s="63" customFormat="1" x14ac:dyDescent="0.25"/>
    <row r="55" s="63" customFormat="1" x14ac:dyDescent="0.25"/>
    <row r="56" s="63" customFormat="1" x14ac:dyDescent="0.25"/>
    <row r="57" s="63" customFormat="1" x14ac:dyDescent="0.25"/>
    <row r="58" s="63" customFormat="1" x14ac:dyDescent="0.25"/>
    <row r="59" s="63" customFormat="1" x14ac:dyDescent="0.25"/>
    <row r="60" s="63" customFormat="1" x14ac:dyDescent="0.25"/>
    <row r="61" s="63" customFormat="1" x14ac:dyDescent="0.25"/>
    <row r="62" s="63" customFormat="1" x14ac:dyDescent="0.25"/>
    <row r="63" s="63" customFormat="1" x14ac:dyDescent="0.25"/>
    <row r="64" s="63" customFormat="1" x14ac:dyDescent="0.25"/>
    <row r="65" s="63" customFormat="1" x14ac:dyDescent="0.25"/>
    <row r="66" s="63" customFormat="1" x14ac:dyDescent="0.25"/>
    <row r="67" s="63" customFormat="1" x14ac:dyDescent="0.25"/>
    <row r="68" s="63" customFormat="1" x14ac:dyDescent="0.25"/>
    <row r="69" s="63" customFormat="1" x14ac:dyDescent="0.25"/>
    <row r="70" s="63" customFormat="1" x14ac:dyDescent="0.25"/>
    <row r="71" s="63" customFormat="1" x14ac:dyDescent="0.25"/>
    <row r="72" s="63" customFormat="1" x14ac:dyDescent="0.25"/>
    <row r="73" s="63" customFormat="1" x14ac:dyDescent="0.25"/>
    <row r="74" s="63" customFormat="1" x14ac:dyDescent="0.25"/>
    <row r="75" s="63" customFormat="1" x14ac:dyDescent="0.25"/>
    <row r="76" s="63" customFormat="1" x14ac:dyDescent="0.25"/>
    <row r="77" s="63" customFormat="1" x14ac:dyDescent="0.25"/>
    <row r="78" s="63" customFormat="1" x14ac:dyDescent="0.25"/>
    <row r="79" s="63" customFormat="1" x14ac:dyDescent="0.25"/>
    <row r="80" s="63" customFormat="1" x14ac:dyDescent="0.25"/>
    <row r="81" s="63" customFormat="1" x14ac:dyDescent="0.25"/>
    <row r="82" s="63" customFormat="1" x14ac:dyDescent="0.25"/>
    <row r="83" s="63" customFormat="1" x14ac:dyDescent="0.25"/>
    <row r="84" s="63" customFormat="1" x14ac:dyDescent="0.25"/>
    <row r="85" s="63" customFormat="1" x14ac:dyDescent="0.25"/>
    <row r="86" s="63" customFormat="1" x14ac:dyDescent="0.25"/>
    <row r="87" s="63" customFormat="1" x14ac:dyDescent="0.25"/>
    <row r="88" s="63" customFormat="1" x14ac:dyDescent="0.25"/>
    <row r="89" s="63" customFormat="1" x14ac:dyDescent="0.25"/>
    <row r="90" s="63" customFormat="1" x14ac:dyDescent="0.25"/>
    <row r="91" s="63" customFormat="1" x14ac:dyDescent="0.25"/>
    <row r="92" s="63" customFormat="1" x14ac:dyDescent="0.25"/>
    <row r="93" s="63" customFormat="1" x14ac:dyDescent="0.25"/>
    <row r="94" s="63" customFormat="1" x14ac:dyDescent="0.25"/>
    <row r="95" s="63" customFormat="1" x14ac:dyDescent="0.25"/>
    <row r="96" s="63" customFormat="1" x14ac:dyDescent="0.25"/>
    <row r="97" s="63" customFormat="1" x14ac:dyDescent="0.25"/>
    <row r="98" s="63" customFormat="1" x14ac:dyDescent="0.25"/>
    <row r="99" s="63" customFormat="1" x14ac:dyDescent="0.25"/>
    <row r="100" s="63" customFormat="1" x14ac:dyDescent="0.25"/>
    <row r="101" s="63" customFormat="1" x14ac:dyDescent="0.25"/>
    <row r="102" s="63" customFormat="1" x14ac:dyDescent="0.25"/>
    <row r="103" s="63" customFormat="1" x14ac:dyDescent="0.25"/>
    <row r="104" s="63" customFormat="1" x14ac:dyDescent="0.25"/>
    <row r="105" s="63" customFormat="1" x14ac:dyDescent="0.25"/>
    <row r="106" s="63" customFormat="1" x14ac:dyDescent="0.25"/>
    <row r="107" s="63" customFormat="1" x14ac:dyDescent="0.25"/>
    <row r="108" s="63" customFormat="1" x14ac:dyDescent="0.25"/>
    <row r="109" s="63" customFormat="1" x14ac:dyDescent="0.25"/>
    <row r="110" s="63" customFormat="1" x14ac:dyDescent="0.25"/>
    <row r="111" s="63" customFormat="1" x14ac:dyDescent="0.25"/>
    <row r="112" s="63" customFormat="1" x14ac:dyDescent="0.25"/>
    <row r="113" s="63" customFormat="1" x14ac:dyDescent="0.25"/>
    <row r="114" s="63" customFormat="1" x14ac:dyDescent="0.25"/>
    <row r="115" s="63" customFormat="1" x14ac:dyDescent="0.25"/>
    <row r="116" s="63" customFormat="1" x14ac:dyDescent="0.25"/>
    <row r="117" s="63" customFormat="1" x14ac:dyDescent="0.25"/>
    <row r="118" s="63" customFormat="1" x14ac:dyDescent="0.25"/>
    <row r="119" s="63" customFormat="1" x14ac:dyDescent="0.25"/>
    <row r="120" s="63" customFormat="1" x14ac:dyDescent="0.25"/>
    <row r="121" s="63" customFormat="1" x14ac:dyDescent="0.25"/>
    <row r="122" s="63" customFormat="1" x14ac:dyDescent="0.25"/>
    <row r="123" s="63" customFormat="1" x14ac:dyDescent="0.25"/>
    <row r="124" s="63" customFormat="1" x14ac:dyDescent="0.25"/>
    <row r="125" s="63" customFormat="1" x14ac:dyDescent="0.25"/>
    <row r="126" s="63" customFormat="1" x14ac:dyDescent="0.25"/>
    <row r="127" s="63" customFormat="1" x14ac:dyDescent="0.25"/>
    <row r="128" s="63" customFormat="1" x14ac:dyDescent="0.25"/>
    <row r="129" s="63" customFormat="1" x14ac:dyDescent="0.25"/>
    <row r="130" s="63" customFormat="1" x14ac:dyDescent="0.25"/>
    <row r="131" s="63" customFormat="1" x14ac:dyDescent="0.25"/>
    <row r="132" s="63" customFormat="1" x14ac:dyDescent="0.25"/>
    <row r="133" s="63" customFormat="1" x14ac:dyDescent="0.25"/>
    <row r="134" s="63" customFormat="1" x14ac:dyDescent="0.25"/>
    <row r="135" s="63" customFormat="1" x14ac:dyDescent="0.25"/>
    <row r="136" s="63" customFormat="1" x14ac:dyDescent="0.25"/>
    <row r="137" s="63" customFormat="1" x14ac:dyDescent="0.25"/>
    <row r="138" s="63" customFormat="1" x14ac:dyDescent="0.25"/>
    <row r="139" s="63" customFormat="1" x14ac:dyDescent="0.25"/>
    <row r="140" s="63" customFormat="1" x14ac:dyDescent="0.25"/>
    <row r="141" s="63" customFormat="1" x14ac:dyDescent="0.25"/>
    <row r="142" s="63" customFormat="1" x14ac:dyDescent="0.25"/>
    <row r="143" s="63" customFormat="1" x14ac:dyDescent="0.25"/>
    <row r="144" s="63" customFormat="1" x14ac:dyDescent="0.25"/>
    <row r="145" s="63" customFormat="1" x14ac:dyDescent="0.25"/>
    <row r="146" s="63" customFormat="1" x14ac:dyDescent="0.25"/>
    <row r="147" s="63" customFormat="1" x14ac:dyDescent="0.25"/>
    <row r="148" s="63" customFormat="1" x14ac:dyDescent="0.25"/>
    <row r="149" s="63" customFormat="1" x14ac:dyDescent="0.25"/>
    <row r="150" s="63" customFormat="1" x14ac:dyDescent="0.25"/>
    <row r="151" s="63" customFormat="1" x14ac:dyDescent="0.25"/>
    <row r="152" s="63" customFormat="1" x14ac:dyDescent="0.25"/>
    <row r="153" s="63" customFormat="1" x14ac:dyDescent="0.25"/>
    <row r="154" s="63" customFormat="1" x14ac:dyDescent="0.25"/>
    <row r="155" s="63" customFormat="1" x14ac:dyDescent="0.25"/>
    <row r="156" s="63" customFormat="1" x14ac:dyDescent="0.25"/>
    <row r="157" s="63" customFormat="1" x14ac:dyDescent="0.25"/>
    <row r="158" s="63" customFormat="1" x14ac:dyDescent="0.25"/>
    <row r="159" s="63" customFormat="1" x14ac:dyDescent="0.25"/>
    <row r="160" s="63" customFormat="1" x14ac:dyDescent="0.25"/>
    <row r="161" s="63" customFormat="1" x14ac:dyDescent="0.25"/>
    <row r="162" s="63" customFormat="1" x14ac:dyDescent="0.25"/>
    <row r="163" s="63" customFormat="1" x14ac:dyDescent="0.25"/>
    <row r="164" s="63" customFormat="1" x14ac:dyDescent="0.25"/>
    <row r="165" s="63" customFormat="1" x14ac:dyDescent="0.25"/>
    <row r="166" s="63" customFormat="1" x14ac:dyDescent="0.25"/>
    <row r="167" s="63" customFormat="1" x14ac:dyDescent="0.25"/>
    <row r="168" s="63" customFormat="1" x14ac:dyDescent="0.25"/>
    <row r="169" s="63" customFormat="1" x14ac:dyDescent="0.25"/>
    <row r="170" s="63" customFormat="1" x14ac:dyDescent="0.25"/>
    <row r="171" s="63" customFormat="1" x14ac:dyDescent="0.25"/>
    <row r="172" s="63" customFormat="1" x14ac:dyDescent="0.25"/>
    <row r="173" s="63" customFormat="1" x14ac:dyDescent="0.25"/>
    <row r="174" s="63" customFormat="1" x14ac:dyDescent="0.25"/>
    <row r="175" s="63" customFormat="1" x14ac:dyDescent="0.25"/>
    <row r="176" s="63" customFormat="1" x14ac:dyDescent="0.25"/>
    <row r="177" s="63" customFormat="1" x14ac:dyDescent="0.25"/>
    <row r="178" s="63" customFormat="1" x14ac:dyDescent="0.25"/>
    <row r="179" s="63" customFormat="1" x14ac:dyDescent="0.25"/>
    <row r="180" s="63" customFormat="1" x14ac:dyDescent="0.25"/>
    <row r="181" s="63" customFormat="1" x14ac:dyDescent="0.25"/>
    <row r="182" s="63" customFormat="1" x14ac:dyDescent="0.25"/>
    <row r="183" s="63" customFormat="1" x14ac:dyDescent="0.25"/>
    <row r="184" s="63" customFormat="1" x14ac:dyDescent="0.25"/>
    <row r="185" s="63" customFormat="1" x14ac:dyDescent="0.25"/>
    <row r="186" s="63" customFormat="1" x14ac:dyDescent="0.25"/>
    <row r="187" s="63" customFormat="1" x14ac:dyDescent="0.25"/>
    <row r="188" s="63" customFormat="1" x14ac:dyDescent="0.25"/>
    <row r="189" s="63" customFormat="1" x14ac:dyDescent="0.25"/>
    <row r="190" s="63" customFormat="1" x14ac:dyDescent="0.25"/>
    <row r="191" s="63" customFormat="1" x14ac:dyDescent="0.25"/>
    <row r="192" s="63" customFormat="1" x14ac:dyDescent="0.25"/>
    <row r="193" s="63" customFormat="1" x14ac:dyDescent="0.25"/>
    <row r="194" s="63" customFormat="1" x14ac:dyDescent="0.25"/>
    <row r="195" s="63" customFormat="1" x14ac:dyDescent="0.25"/>
    <row r="196" s="63" customFormat="1" x14ac:dyDescent="0.25"/>
    <row r="197" s="63" customFormat="1" x14ac:dyDescent="0.25"/>
    <row r="198" s="63" customFormat="1" x14ac:dyDescent="0.25"/>
    <row r="199" s="63" customFormat="1" x14ac:dyDescent="0.25"/>
    <row r="200" s="63" customFormat="1" x14ac:dyDescent="0.25"/>
    <row r="201" s="63" customFormat="1" x14ac:dyDescent="0.25"/>
    <row r="202" s="63" customFormat="1" x14ac:dyDescent="0.25"/>
    <row r="203" s="63" customFormat="1" x14ac:dyDescent="0.25"/>
    <row r="204" s="63" customFormat="1" x14ac:dyDescent="0.25"/>
    <row r="205" s="63" customFormat="1" x14ac:dyDescent="0.25"/>
    <row r="206" s="63" customFormat="1" x14ac:dyDescent="0.25"/>
    <row r="207" s="63" customFormat="1" x14ac:dyDescent="0.25"/>
    <row r="208" s="63" customFormat="1" x14ac:dyDescent="0.25"/>
    <row r="209" s="63" customFormat="1" x14ac:dyDescent="0.25"/>
    <row r="210" s="63" customFormat="1" x14ac:dyDescent="0.25"/>
    <row r="211" s="63" customFormat="1" x14ac:dyDescent="0.25"/>
    <row r="212" s="63" customFormat="1" x14ac:dyDescent="0.25"/>
    <row r="213" s="63" customFormat="1" x14ac:dyDescent="0.25"/>
    <row r="214" s="63" customFormat="1" x14ac:dyDescent="0.25"/>
    <row r="215" s="63" customFormat="1" x14ac:dyDescent="0.25"/>
    <row r="216" s="63" customFormat="1" x14ac:dyDescent="0.25"/>
    <row r="217" s="63" customFormat="1" x14ac:dyDescent="0.25"/>
    <row r="218" s="63" customFormat="1" x14ac:dyDescent="0.25"/>
    <row r="219" s="63" customFormat="1" x14ac:dyDescent="0.25"/>
    <row r="220" s="63" customFormat="1" x14ac:dyDescent="0.25"/>
    <row r="221" s="63" customFormat="1" x14ac:dyDescent="0.25"/>
    <row r="222" s="63" customFormat="1" x14ac:dyDescent="0.25"/>
    <row r="223" s="63" customFormat="1" x14ac:dyDescent="0.25"/>
    <row r="224" s="63" customFormat="1" x14ac:dyDescent="0.25"/>
    <row r="225" s="63" customFormat="1" x14ac:dyDescent="0.25"/>
    <row r="226" s="63" customFormat="1" x14ac:dyDescent="0.25"/>
    <row r="227" s="63" customFormat="1" x14ac:dyDescent="0.25"/>
    <row r="228" s="63" customFormat="1" x14ac:dyDescent="0.25"/>
    <row r="229" s="63" customFormat="1" x14ac:dyDescent="0.25"/>
    <row r="230" s="63" customFormat="1" x14ac:dyDescent="0.25"/>
    <row r="231" s="63" customFormat="1" x14ac:dyDescent="0.25"/>
    <row r="232" s="63" customFormat="1" x14ac:dyDescent="0.25"/>
    <row r="233" s="63" customFormat="1" x14ac:dyDescent="0.25"/>
    <row r="234" s="63" customFormat="1" x14ac:dyDescent="0.25"/>
    <row r="235" s="63" customFormat="1" x14ac:dyDescent="0.25"/>
    <row r="236" s="63" customFormat="1" x14ac:dyDescent="0.25"/>
    <row r="237" s="63" customFormat="1" x14ac:dyDescent="0.25"/>
    <row r="238" s="63" customFormat="1" x14ac:dyDescent="0.25"/>
    <row r="239" s="63" customFormat="1" x14ac:dyDescent="0.25"/>
    <row r="240" s="63" customFormat="1" x14ac:dyDescent="0.25"/>
    <row r="241" s="63" customFormat="1" x14ac:dyDescent="0.25"/>
    <row r="242" s="63" customFormat="1" x14ac:dyDescent="0.25"/>
    <row r="243" s="63" customFormat="1" x14ac:dyDescent="0.25"/>
    <row r="244" s="63" customFormat="1" x14ac:dyDescent="0.25"/>
    <row r="245" s="63" customFormat="1" x14ac:dyDescent="0.25"/>
    <row r="246" s="63" customFormat="1" x14ac:dyDescent="0.25"/>
    <row r="247" s="63" customFormat="1" x14ac:dyDescent="0.25"/>
    <row r="248" s="63" customFormat="1" x14ac:dyDescent="0.25"/>
    <row r="249" s="63" customFormat="1" x14ac:dyDescent="0.25"/>
    <row r="250" s="63" customFormat="1" x14ac:dyDescent="0.25"/>
    <row r="251" s="63" customFormat="1" x14ac:dyDescent="0.25"/>
    <row r="252" s="63" customFormat="1" x14ac:dyDescent="0.25"/>
    <row r="253" s="63" customFormat="1" x14ac:dyDescent="0.25"/>
    <row r="254" s="63" customFormat="1" x14ac:dyDescent="0.25"/>
    <row r="255" s="63" customFormat="1" x14ac:dyDescent="0.25"/>
    <row r="256" s="63" customFormat="1" x14ac:dyDescent="0.25"/>
    <row r="257" s="63" customFormat="1" x14ac:dyDescent="0.25"/>
    <row r="258" s="63" customFormat="1" x14ac:dyDescent="0.25"/>
    <row r="259" s="63" customFormat="1" x14ac:dyDescent="0.25"/>
    <row r="260" s="63" customFormat="1" x14ac:dyDescent="0.25"/>
    <row r="261" s="63" customFormat="1" x14ac:dyDescent="0.25"/>
    <row r="262" s="63" customFormat="1" x14ac:dyDescent="0.25"/>
    <row r="263" s="63" customFormat="1" x14ac:dyDescent="0.25"/>
    <row r="264" s="63" customFormat="1" x14ac:dyDescent="0.25"/>
    <row r="265" s="63" customFormat="1" x14ac:dyDescent="0.25"/>
    <row r="266" s="63" customFormat="1" x14ac:dyDescent="0.25"/>
    <row r="267" s="63" customFormat="1" x14ac:dyDescent="0.25"/>
    <row r="268" s="63" customFormat="1" x14ac:dyDescent="0.25"/>
    <row r="269" s="63" customFormat="1" x14ac:dyDescent="0.25"/>
    <row r="270" s="63" customFormat="1" x14ac:dyDescent="0.25"/>
    <row r="271" s="63" customFormat="1" x14ac:dyDescent="0.25"/>
    <row r="272" s="63" customFormat="1" x14ac:dyDescent="0.25"/>
    <row r="273" s="63" customFormat="1" x14ac:dyDescent="0.25"/>
    <row r="274" s="63" customFormat="1" x14ac:dyDescent="0.25"/>
    <row r="275" s="63" customFormat="1" x14ac:dyDescent="0.25"/>
    <row r="276" s="63" customFormat="1" x14ac:dyDescent="0.25"/>
    <row r="277" s="63" customFormat="1" x14ac:dyDescent="0.25"/>
    <row r="278" s="63" customFormat="1" x14ac:dyDescent="0.25"/>
    <row r="279" s="63" customFormat="1" x14ac:dyDescent="0.25"/>
    <row r="280" s="63" customFormat="1" x14ac:dyDescent="0.25"/>
    <row r="281" s="63" customFormat="1" x14ac:dyDescent="0.25"/>
    <row r="282" s="63" customFormat="1" x14ac:dyDescent="0.25"/>
    <row r="283" s="63" customFormat="1" x14ac:dyDescent="0.25"/>
    <row r="284" s="63" customFormat="1" x14ac:dyDescent="0.25"/>
    <row r="285" s="63" customFormat="1" x14ac:dyDescent="0.25"/>
    <row r="286" s="63" customFormat="1" x14ac:dyDescent="0.25"/>
    <row r="287" s="63" customFormat="1" x14ac:dyDescent="0.25"/>
    <row r="288" s="63" customFormat="1" x14ac:dyDescent="0.25"/>
    <row r="289" s="63" customFormat="1" x14ac:dyDescent="0.25"/>
    <row r="290" s="63" customFormat="1" x14ac:dyDescent="0.25"/>
    <row r="291" s="63" customFormat="1" x14ac:dyDescent="0.25"/>
    <row r="292" s="63" customFormat="1" x14ac:dyDescent="0.25"/>
    <row r="293" s="63" customFormat="1" x14ac:dyDescent="0.25"/>
    <row r="294" s="63" customFormat="1" x14ac:dyDescent="0.25"/>
    <row r="295" s="63" customFormat="1" x14ac:dyDescent="0.25"/>
    <row r="296" s="63" customFormat="1" x14ac:dyDescent="0.25"/>
    <row r="297" s="63" customFormat="1" x14ac:dyDescent="0.25"/>
    <row r="298" s="63" customFormat="1" x14ac:dyDescent="0.25"/>
    <row r="299" s="63" customFormat="1" x14ac:dyDescent="0.25"/>
    <row r="300" s="63" customFormat="1" x14ac:dyDescent="0.25"/>
    <row r="301" s="63" customFormat="1" x14ac:dyDescent="0.25"/>
    <row r="302" s="63" customFormat="1" x14ac:dyDescent="0.25"/>
    <row r="303" s="63" customFormat="1" x14ac:dyDescent="0.25"/>
    <row r="304" s="63" customFormat="1" x14ac:dyDescent="0.25"/>
    <row r="305" s="63" customFormat="1" x14ac:dyDescent="0.25"/>
    <row r="306" s="63" customFormat="1" x14ac:dyDescent="0.25"/>
    <row r="307" s="63" customFormat="1" x14ac:dyDescent="0.25"/>
    <row r="308" s="63" customFormat="1" x14ac:dyDescent="0.25"/>
    <row r="309" s="63" customFormat="1" x14ac:dyDescent="0.25"/>
    <row r="310" s="63" customFormat="1" x14ac:dyDescent="0.25"/>
    <row r="311" s="63" customFormat="1" x14ac:dyDescent="0.25"/>
    <row r="312" s="63" customFormat="1" x14ac:dyDescent="0.25"/>
    <row r="313" s="63" customFormat="1" x14ac:dyDescent="0.25"/>
    <row r="314" s="63" customFormat="1" x14ac:dyDescent="0.25"/>
    <row r="315" s="63" customFormat="1" x14ac:dyDescent="0.25"/>
    <row r="316" s="63" customFormat="1" x14ac:dyDescent="0.25"/>
    <row r="317" s="63" customFormat="1" x14ac:dyDescent="0.25"/>
    <row r="318" s="63" customFormat="1" x14ac:dyDescent="0.25"/>
    <row r="319" s="63" customFormat="1" x14ac:dyDescent="0.25"/>
    <row r="320" s="63" customFormat="1" x14ac:dyDescent="0.25"/>
    <row r="321" s="63" customFormat="1" x14ac:dyDescent="0.25"/>
    <row r="322" s="63" customFormat="1" x14ac:dyDescent="0.25"/>
    <row r="323" s="63" customFormat="1" x14ac:dyDescent="0.25"/>
    <row r="324" s="63" customFormat="1" x14ac:dyDescent="0.25"/>
    <row r="325" s="63" customFormat="1" x14ac:dyDescent="0.25"/>
    <row r="326" s="63" customFormat="1" x14ac:dyDescent="0.25"/>
    <row r="327" s="63" customFormat="1" x14ac:dyDescent="0.25"/>
    <row r="328" s="63" customFormat="1" x14ac:dyDescent="0.25"/>
    <row r="329" s="63" customFormat="1" x14ac:dyDescent="0.25"/>
    <row r="330" s="63" customFormat="1" x14ac:dyDescent="0.25"/>
    <row r="331" s="63" customFormat="1" x14ac:dyDescent="0.25"/>
    <row r="332" s="63" customFormat="1" x14ac:dyDescent="0.25"/>
    <row r="333" s="63" customFormat="1" x14ac:dyDescent="0.25"/>
    <row r="334" s="63" customFormat="1" x14ac:dyDescent="0.25"/>
    <row r="335" s="63" customFormat="1" x14ac:dyDescent="0.25"/>
    <row r="336" s="63" customFormat="1" x14ac:dyDescent="0.25"/>
    <row r="337" s="63" customFormat="1" x14ac:dyDescent="0.25"/>
    <row r="338" s="63" customFormat="1" x14ac:dyDescent="0.25"/>
    <row r="339" s="63" customFormat="1" x14ac:dyDescent="0.25"/>
    <row r="340" s="63" customFormat="1" x14ac:dyDescent="0.25"/>
    <row r="341" s="63" customFormat="1" x14ac:dyDescent="0.25"/>
    <row r="342" s="63" customFormat="1" x14ac:dyDescent="0.25"/>
    <row r="343" s="63" customFormat="1" x14ac:dyDescent="0.25"/>
    <row r="344" s="63" customFormat="1" x14ac:dyDescent="0.25"/>
    <row r="345" s="63" customFormat="1" x14ac:dyDescent="0.25"/>
    <row r="346" s="63" customFormat="1" x14ac:dyDescent="0.25"/>
    <row r="347" s="63" customFormat="1" x14ac:dyDescent="0.25"/>
    <row r="348" s="63" customFormat="1" x14ac:dyDescent="0.25"/>
    <row r="349" s="63" customFormat="1" x14ac:dyDescent="0.25"/>
    <row r="350" s="63" customFormat="1" x14ac:dyDescent="0.25"/>
    <row r="351" s="63" customFormat="1" x14ac:dyDescent="0.25"/>
    <row r="352" s="63" customFormat="1" x14ac:dyDescent="0.25"/>
    <row r="353" s="63" customFormat="1" x14ac:dyDescent="0.25"/>
    <row r="354" s="63" customFormat="1" x14ac:dyDescent="0.25"/>
    <row r="355" s="63" customFormat="1" x14ac:dyDescent="0.25"/>
    <row r="356" s="63" customFormat="1" x14ac:dyDescent="0.25"/>
    <row r="357" s="63" customFormat="1" x14ac:dyDescent="0.25"/>
    <row r="358" s="63" customFormat="1" x14ac:dyDescent="0.25"/>
    <row r="359" s="63" customFormat="1" x14ac:dyDescent="0.25"/>
    <row r="360" s="63" customFormat="1" x14ac:dyDescent="0.25"/>
    <row r="361" s="63" customFormat="1" x14ac:dyDescent="0.25"/>
    <row r="362" s="63" customFormat="1" x14ac:dyDescent="0.25"/>
    <row r="363" s="63" customFormat="1" x14ac:dyDescent="0.25"/>
    <row r="364" s="63" customFormat="1" x14ac:dyDescent="0.25"/>
    <row r="365" s="63" customFormat="1" x14ac:dyDescent="0.25"/>
    <row r="366" s="63" customFormat="1" x14ac:dyDescent="0.25"/>
    <row r="367" s="63" customFormat="1" x14ac:dyDescent="0.25"/>
    <row r="368" s="63" customFormat="1" x14ac:dyDescent="0.25"/>
    <row r="369" s="63" customFormat="1" x14ac:dyDescent="0.25"/>
    <row r="370" s="63" customFormat="1" x14ac:dyDescent="0.25"/>
    <row r="371" s="63" customFormat="1" x14ac:dyDescent="0.25"/>
    <row r="372" s="63" customFormat="1" x14ac:dyDescent="0.25"/>
    <row r="373" s="63" customFormat="1" x14ac:dyDescent="0.25"/>
    <row r="374" s="63" customFormat="1" x14ac:dyDescent="0.25"/>
    <row r="375" s="63" customFormat="1" x14ac:dyDescent="0.25"/>
    <row r="376" s="63" customFormat="1" x14ac:dyDescent="0.25"/>
    <row r="377" s="63" customFormat="1" x14ac:dyDescent="0.25"/>
    <row r="378" s="63" customFormat="1" x14ac:dyDescent="0.25"/>
    <row r="379" s="63" customFormat="1" x14ac:dyDescent="0.25"/>
    <row r="380" s="63" customFormat="1" x14ac:dyDescent="0.25"/>
    <row r="381" s="63" customFormat="1" x14ac:dyDescent="0.25"/>
    <row r="382" s="63" customFormat="1" x14ac:dyDescent="0.25"/>
    <row r="383" s="63" customFormat="1" x14ac:dyDescent="0.25"/>
    <row r="384" s="63" customFormat="1" x14ac:dyDescent="0.25"/>
    <row r="385" s="63" customFormat="1" x14ac:dyDescent="0.25"/>
    <row r="386" s="63" customFormat="1" x14ac:dyDescent="0.25"/>
    <row r="387" s="63" customFormat="1" x14ac:dyDescent="0.25"/>
    <row r="388" s="63" customFormat="1" x14ac:dyDescent="0.25"/>
    <row r="389" s="63" customFormat="1" x14ac:dyDescent="0.25"/>
    <row r="390" s="63" customFormat="1" x14ac:dyDescent="0.25"/>
    <row r="391" s="63" customFormat="1" x14ac:dyDescent="0.25"/>
    <row r="392" s="63" customFormat="1" x14ac:dyDescent="0.25"/>
    <row r="393" s="63" customFormat="1" x14ac:dyDescent="0.25"/>
    <row r="394" s="63" customFormat="1" x14ac:dyDescent="0.25"/>
    <row r="395" s="63" customFormat="1" x14ac:dyDescent="0.25"/>
    <row r="396" s="63" customFormat="1" x14ac:dyDescent="0.25"/>
    <row r="397" s="63" customFormat="1" x14ac:dyDescent="0.25"/>
    <row r="398" s="63" customFormat="1" x14ac:dyDescent="0.25"/>
    <row r="399" s="63" customFormat="1" x14ac:dyDescent="0.25"/>
    <row r="400" s="63" customFormat="1" x14ac:dyDescent="0.25"/>
    <row r="401" s="63" customFormat="1" x14ac:dyDescent="0.25"/>
    <row r="402" s="63" customFormat="1" x14ac:dyDescent="0.25"/>
    <row r="403" s="63" customFormat="1" x14ac:dyDescent="0.25"/>
    <row r="404" s="63" customFormat="1" x14ac:dyDescent="0.25"/>
    <row r="405" s="63" customFormat="1" x14ac:dyDescent="0.25"/>
    <row r="406" s="63" customFormat="1" x14ac:dyDescent="0.25"/>
    <row r="407" s="63" customFormat="1" x14ac:dyDescent="0.25"/>
    <row r="408" s="63" customFormat="1" x14ac:dyDescent="0.25"/>
    <row r="409" s="63" customFormat="1" x14ac:dyDescent="0.25"/>
    <row r="410" s="63" customFormat="1" x14ac:dyDescent="0.25"/>
    <row r="411" s="63" customFormat="1" x14ac:dyDescent="0.25"/>
    <row r="412" s="63" customFormat="1" x14ac:dyDescent="0.25"/>
    <row r="413" s="63" customFormat="1" x14ac:dyDescent="0.25"/>
    <row r="414" s="63" customFormat="1" x14ac:dyDescent="0.25"/>
    <row r="415" s="63" customFormat="1" x14ac:dyDescent="0.25"/>
    <row r="416" s="63" customFormat="1" x14ac:dyDescent="0.25"/>
    <row r="417" s="63" customFormat="1" x14ac:dyDescent="0.25"/>
    <row r="418" s="63" customFormat="1" x14ac:dyDescent="0.25"/>
    <row r="419" s="63" customFormat="1" x14ac:dyDescent="0.25"/>
    <row r="420" s="63" customFormat="1" x14ac:dyDescent="0.25"/>
    <row r="421" s="63" customFormat="1" x14ac:dyDescent="0.25"/>
    <row r="422" s="63" customFormat="1" x14ac:dyDescent="0.25"/>
    <row r="423" s="63" customFormat="1" x14ac:dyDescent="0.25"/>
    <row r="424" s="63" customFormat="1" x14ac:dyDescent="0.25"/>
    <row r="425" s="63" customFormat="1" x14ac:dyDescent="0.25"/>
    <row r="426" s="63" customFormat="1" x14ac:dyDescent="0.25"/>
    <row r="427" s="63" customFormat="1" x14ac:dyDescent="0.25"/>
    <row r="428" s="63" customFormat="1" x14ac:dyDescent="0.25"/>
    <row r="429" s="63" customFormat="1" x14ac:dyDescent="0.25"/>
    <row r="430" s="63" customFormat="1" x14ac:dyDescent="0.25"/>
    <row r="431" s="63" customFormat="1" x14ac:dyDescent="0.25"/>
    <row r="432" s="63" customFormat="1" x14ac:dyDescent="0.25"/>
    <row r="433" s="63" customFormat="1" x14ac:dyDescent="0.25"/>
    <row r="434" s="63" customFormat="1" x14ac:dyDescent="0.25"/>
    <row r="435" s="63" customFormat="1" x14ac:dyDescent="0.25"/>
    <row r="436" s="63" customFormat="1" x14ac:dyDescent="0.25"/>
    <row r="437" s="63" customFormat="1" x14ac:dyDescent="0.25"/>
    <row r="438" s="63" customFormat="1" x14ac:dyDescent="0.25"/>
    <row r="439" s="63" customFormat="1" x14ac:dyDescent="0.25"/>
    <row r="440" s="63" customFormat="1" x14ac:dyDescent="0.25"/>
    <row r="441" s="63" customFormat="1" x14ac:dyDescent="0.25"/>
    <row r="442" s="63" customFormat="1" x14ac:dyDescent="0.25"/>
    <row r="443" s="63" customFormat="1" x14ac:dyDescent="0.25"/>
    <row r="444" s="63" customFormat="1" x14ac:dyDescent="0.25"/>
    <row r="445" s="63" customFormat="1" x14ac:dyDescent="0.25"/>
    <row r="446" s="63" customFormat="1" x14ac:dyDescent="0.25"/>
    <row r="447" s="63" customFormat="1" x14ac:dyDescent="0.25"/>
    <row r="448" s="63" customFormat="1" x14ac:dyDescent="0.25"/>
    <row r="449" s="63" customFormat="1" x14ac:dyDescent="0.25"/>
    <row r="450" s="63" customFormat="1" x14ac:dyDescent="0.25"/>
    <row r="451" s="63" customFormat="1" x14ac:dyDescent="0.25"/>
    <row r="452" s="63" customFormat="1" x14ac:dyDescent="0.25"/>
    <row r="453" s="63" customFormat="1" x14ac:dyDescent="0.25"/>
    <row r="454" s="63" customFormat="1" x14ac:dyDescent="0.25"/>
    <row r="455" s="63" customFormat="1" x14ac:dyDescent="0.25"/>
    <row r="456" s="63" customFormat="1" x14ac:dyDescent="0.25"/>
    <row r="457" s="63" customFormat="1" x14ac:dyDescent="0.25"/>
    <row r="458" s="63" customFormat="1" x14ac:dyDescent="0.25"/>
    <row r="459" s="63" customFormat="1" x14ac:dyDescent="0.25"/>
    <row r="460" s="63" customFormat="1" x14ac:dyDescent="0.25"/>
    <row r="461" s="63" customFormat="1" x14ac:dyDescent="0.25"/>
    <row r="462" s="63" customFormat="1" x14ac:dyDescent="0.25"/>
    <row r="463" s="63" customFormat="1" x14ac:dyDescent="0.25"/>
    <row r="464" s="63" customFormat="1" x14ac:dyDescent="0.25"/>
    <row r="465" s="63" customFormat="1" x14ac:dyDescent="0.25"/>
    <row r="466" s="63" customFormat="1" x14ac:dyDescent="0.25"/>
    <row r="467" s="63" customFormat="1" x14ac:dyDescent="0.25"/>
    <row r="468" s="63" customFormat="1" x14ac:dyDescent="0.25"/>
    <row r="469" s="63" customFormat="1" x14ac:dyDescent="0.25"/>
    <row r="470" s="63" customFormat="1" x14ac:dyDescent="0.25"/>
    <row r="471" s="63" customFormat="1" x14ac:dyDescent="0.25"/>
    <row r="472" s="63" customFormat="1" x14ac:dyDescent="0.25"/>
    <row r="473" s="63" customFormat="1" x14ac:dyDescent="0.25"/>
    <row r="474" s="63" customFormat="1" x14ac:dyDescent="0.25"/>
    <row r="475" s="63" customFormat="1" x14ac:dyDescent="0.25"/>
    <row r="476" s="63" customFormat="1" x14ac:dyDescent="0.25"/>
    <row r="477" s="63" customFormat="1" x14ac:dyDescent="0.25"/>
    <row r="478" s="63" customFormat="1" x14ac:dyDescent="0.25"/>
    <row r="479" s="63" customFormat="1" x14ac:dyDescent="0.25"/>
    <row r="480" s="63" customFormat="1" x14ac:dyDescent="0.25"/>
    <row r="481" s="63" customFormat="1" x14ac:dyDescent="0.25"/>
    <row r="482" s="63" customFormat="1" x14ac:dyDescent="0.25"/>
    <row r="483" s="63" customFormat="1" x14ac:dyDescent="0.25"/>
    <row r="484" s="63" customFormat="1" x14ac:dyDescent="0.25"/>
    <row r="485" s="63" customFormat="1" x14ac:dyDescent="0.25"/>
    <row r="486" s="63" customFormat="1" x14ac:dyDescent="0.25"/>
    <row r="487" s="63" customFormat="1" x14ac:dyDescent="0.25"/>
    <row r="488" s="63" customFormat="1" x14ac:dyDescent="0.25"/>
    <row r="489" s="63" customFormat="1" x14ac:dyDescent="0.25"/>
    <row r="490" s="63" customFormat="1" x14ac:dyDescent="0.25"/>
    <row r="491" s="63" customFormat="1" x14ac:dyDescent="0.25"/>
    <row r="492" s="63" customFormat="1" x14ac:dyDescent="0.25"/>
    <row r="493" s="63" customFormat="1" x14ac:dyDescent="0.25"/>
    <row r="494" s="63" customFormat="1" x14ac:dyDescent="0.25"/>
    <row r="495" s="63" customFormat="1" x14ac:dyDescent="0.25"/>
    <row r="496" s="63" customFormat="1" x14ac:dyDescent="0.25"/>
    <row r="497" s="63" customFormat="1" x14ac:dyDescent="0.25"/>
    <row r="498" s="63" customFormat="1" x14ac:dyDescent="0.25"/>
    <row r="499" s="63" customFormat="1" x14ac:dyDescent="0.25"/>
    <row r="500" s="63" customFormat="1" x14ac:dyDescent="0.25"/>
    <row r="501" s="63" customFormat="1" x14ac:dyDescent="0.25"/>
    <row r="502" s="63" customFormat="1" x14ac:dyDescent="0.25"/>
    <row r="503" s="63" customFormat="1" x14ac:dyDescent="0.25"/>
    <row r="504" s="63" customFormat="1" x14ac:dyDescent="0.25"/>
    <row r="505" s="63" customFormat="1" x14ac:dyDescent="0.25"/>
    <row r="506" s="63" customFormat="1" x14ac:dyDescent="0.25"/>
    <row r="507" s="63" customFormat="1" x14ac:dyDescent="0.25"/>
    <row r="508" s="63" customFormat="1" x14ac:dyDescent="0.25"/>
    <row r="509" s="63" customFormat="1" x14ac:dyDescent="0.25"/>
    <row r="510" s="63" customFormat="1" x14ac:dyDescent="0.25"/>
    <row r="511" s="63" customFormat="1" x14ac:dyDescent="0.25"/>
    <row r="512" s="63" customFormat="1" x14ac:dyDescent="0.25"/>
    <row r="513" s="63" customFormat="1" x14ac:dyDescent="0.25"/>
    <row r="514" s="63" customFormat="1" x14ac:dyDescent="0.25"/>
    <row r="515" s="63" customFormat="1" x14ac:dyDescent="0.25"/>
    <row r="516" s="63" customFormat="1" x14ac:dyDescent="0.25"/>
    <row r="517" s="63" customFormat="1" x14ac:dyDescent="0.25"/>
    <row r="518" s="63" customFormat="1" x14ac:dyDescent="0.25"/>
    <row r="519" s="63" customFormat="1" x14ac:dyDescent="0.25"/>
    <row r="520" s="63" customFormat="1" x14ac:dyDescent="0.25"/>
    <row r="521" s="63" customFormat="1" x14ac:dyDescent="0.25"/>
    <row r="522" s="63" customFormat="1" x14ac:dyDescent="0.25"/>
    <row r="523" s="63" customFormat="1" x14ac:dyDescent="0.25"/>
    <row r="524" s="63" customFormat="1" x14ac:dyDescent="0.25"/>
    <row r="525" s="63" customFormat="1" x14ac:dyDescent="0.25"/>
    <row r="526" s="63" customFormat="1" x14ac:dyDescent="0.25"/>
    <row r="527" s="63" customFormat="1" x14ac:dyDescent="0.25"/>
    <row r="528" s="63" customFormat="1" x14ac:dyDescent="0.25"/>
    <row r="529" s="63" customFormat="1" x14ac:dyDescent="0.25"/>
    <row r="530" s="63" customFormat="1" x14ac:dyDescent="0.25"/>
    <row r="531" s="63" customFormat="1" x14ac:dyDescent="0.25"/>
    <row r="532" s="63" customFormat="1" x14ac:dyDescent="0.25"/>
    <row r="533" s="63" customFormat="1" x14ac:dyDescent="0.25"/>
    <row r="534" s="63" customFormat="1" x14ac:dyDescent="0.25"/>
    <row r="535" s="63" customFormat="1" x14ac:dyDescent="0.25"/>
    <row r="536" s="63" customFormat="1" x14ac:dyDescent="0.25"/>
    <row r="537" s="63" customFormat="1" x14ac:dyDescent="0.25"/>
    <row r="538" s="63" customFormat="1" x14ac:dyDescent="0.25"/>
    <row r="539" s="63" customFormat="1" x14ac:dyDescent="0.25"/>
    <row r="540" s="63" customFormat="1" x14ac:dyDescent="0.25"/>
    <row r="541" s="63" customFormat="1" x14ac:dyDescent="0.25"/>
    <row r="542" s="63" customFormat="1" x14ac:dyDescent="0.25"/>
    <row r="543" s="63" customFormat="1" x14ac:dyDescent="0.25"/>
    <row r="544" s="63" customFormat="1" x14ac:dyDescent="0.25"/>
    <row r="545" s="63" customFormat="1" x14ac:dyDescent="0.25"/>
    <row r="546" s="63" customFormat="1" x14ac:dyDescent="0.25"/>
    <row r="547" s="63" customFormat="1" x14ac:dyDescent="0.25"/>
    <row r="548" s="63" customFormat="1" x14ac:dyDescent="0.25"/>
    <row r="549" s="63" customFormat="1" x14ac:dyDescent="0.25"/>
    <row r="550" s="63" customFormat="1" x14ac:dyDescent="0.25"/>
    <row r="551" s="63" customFormat="1" x14ac:dyDescent="0.25"/>
    <row r="552" s="63" customFormat="1" x14ac:dyDescent="0.25"/>
    <row r="553" s="63" customFormat="1" x14ac:dyDescent="0.25"/>
    <row r="554" s="63" customFormat="1" x14ac:dyDescent="0.25"/>
    <row r="555" s="63" customFormat="1" x14ac:dyDescent="0.25"/>
    <row r="556" s="63" customFormat="1" x14ac:dyDescent="0.25"/>
    <row r="557" s="63" customFormat="1" x14ac:dyDescent="0.25"/>
    <row r="558" s="63" customFormat="1" x14ac:dyDescent="0.25"/>
    <row r="559" s="63" customFormat="1" x14ac:dyDescent="0.25"/>
    <row r="560" s="63" customFormat="1" x14ac:dyDescent="0.25"/>
    <row r="561" s="63" customFormat="1" x14ac:dyDescent="0.25"/>
    <row r="562" s="63" customFormat="1" x14ac:dyDescent="0.25"/>
    <row r="563" s="63" customFormat="1" x14ac:dyDescent="0.25"/>
    <row r="564" s="63" customFormat="1" x14ac:dyDescent="0.25"/>
    <row r="565" s="63" customFormat="1" x14ac:dyDescent="0.25"/>
    <row r="566" s="63" customFormat="1" x14ac:dyDescent="0.25"/>
    <row r="567" s="63" customFormat="1" x14ac:dyDescent="0.25"/>
    <row r="568" s="63" customFormat="1" x14ac:dyDescent="0.25"/>
    <row r="569" s="63" customFormat="1" x14ac:dyDescent="0.25"/>
    <row r="570" s="63" customFormat="1" x14ac:dyDescent="0.25"/>
    <row r="571" s="63" customFormat="1" x14ac:dyDescent="0.25"/>
    <row r="572" s="63" customFormat="1" x14ac:dyDescent="0.25"/>
    <row r="573" s="63" customFormat="1" x14ac:dyDescent="0.25"/>
    <row r="574" s="63" customFormat="1" x14ac:dyDescent="0.25"/>
    <row r="575" s="63" customFormat="1" x14ac:dyDescent="0.25"/>
    <row r="576" s="63" customFormat="1" x14ac:dyDescent="0.25"/>
    <row r="577" s="63" customFormat="1" x14ac:dyDescent="0.25"/>
    <row r="578" s="63" customFormat="1" x14ac:dyDescent="0.25"/>
    <row r="579" s="63" customFormat="1" x14ac:dyDescent="0.25"/>
    <row r="580" s="63" customFormat="1" x14ac:dyDescent="0.25"/>
    <row r="581" s="63" customFormat="1" x14ac:dyDescent="0.25"/>
    <row r="582" s="63" customFormat="1" x14ac:dyDescent="0.25"/>
    <row r="583" s="63" customFormat="1" x14ac:dyDescent="0.25"/>
    <row r="584" s="63" customFormat="1" x14ac:dyDescent="0.25"/>
    <row r="585" s="63" customFormat="1" x14ac:dyDescent="0.25"/>
    <row r="586" s="63" customFormat="1" x14ac:dyDescent="0.25"/>
    <row r="587" s="63" customFormat="1" x14ac:dyDescent="0.25"/>
    <row r="588" s="63" customFormat="1" x14ac:dyDescent="0.25"/>
    <row r="589" s="63" customFormat="1" x14ac:dyDescent="0.25"/>
    <row r="590" s="63" customFormat="1" x14ac:dyDescent="0.25"/>
    <row r="591" s="63" customFormat="1" x14ac:dyDescent="0.25"/>
    <row r="592" s="63" customFormat="1" x14ac:dyDescent="0.25"/>
    <row r="593" s="63" customFormat="1" x14ac:dyDescent="0.25"/>
    <row r="594" s="63" customFormat="1" x14ac:dyDescent="0.25"/>
    <row r="595" s="63" customFormat="1" x14ac:dyDescent="0.25"/>
    <row r="596" s="63" customFormat="1" x14ac:dyDescent="0.25"/>
    <row r="597" s="63" customFormat="1" x14ac:dyDescent="0.25"/>
    <row r="598" s="63" customFormat="1" x14ac:dyDescent="0.25"/>
    <row r="599" s="63" customFormat="1" x14ac:dyDescent="0.25"/>
    <row r="600" s="63" customFormat="1" x14ac:dyDescent="0.25"/>
    <row r="601" s="63" customFormat="1" x14ac:dyDescent="0.25"/>
    <row r="602" s="63" customFormat="1" x14ac:dyDescent="0.25"/>
    <row r="603" s="63" customFormat="1" x14ac:dyDescent="0.25"/>
    <row r="604" s="63" customFormat="1" x14ac:dyDescent="0.25"/>
    <row r="605" s="63" customFormat="1" x14ac:dyDescent="0.25"/>
    <row r="606" s="63" customFormat="1" x14ac:dyDescent="0.25"/>
    <row r="607" s="63" customFormat="1" x14ac:dyDescent="0.25"/>
    <row r="608" s="63" customFormat="1" x14ac:dyDescent="0.25"/>
    <row r="609" s="63" customFormat="1" x14ac:dyDescent="0.25"/>
    <row r="610" s="63" customFormat="1" x14ac:dyDescent="0.25"/>
    <row r="611" s="63" customFormat="1" x14ac:dyDescent="0.25"/>
    <row r="612" s="63" customFormat="1" x14ac:dyDescent="0.25"/>
    <row r="613" s="63" customFormat="1" x14ac:dyDescent="0.25"/>
    <row r="614" s="63" customFormat="1" x14ac:dyDescent="0.25"/>
    <row r="615" s="63" customFormat="1" x14ac:dyDescent="0.25"/>
    <row r="616" s="63" customFormat="1" x14ac:dyDescent="0.25"/>
    <row r="617" s="63" customFormat="1" x14ac:dyDescent="0.25"/>
    <row r="618" s="63" customFormat="1" x14ac:dyDescent="0.25"/>
    <row r="619" s="63" customFormat="1" x14ac:dyDescent="0.25"/>
    <row r="620" s="63" customFormat="1" x14ac:dyDescent="0.25"/>
    <row r="621" s="63" customFormat="1" x14ac:dyDescent="0.25"/>
    <row r="622" s="63" customFormat="1" x14ac:dyDescent="0.25"/>
    <row r="623" s="63" customFormat="1" x14ac:dyDescent="0.25"/>
    <row r="624" s="63" customFormat="1" x14ac:dyDescent="0.25"/>
    <row r="625" s="63" customFormat="1" x14ac:dyDescent="0.25"/>
    <row r="626" s="63" customFormat="1" x14ac:dyDescent="0.25"/>
    <row r="627" s="63" customFormat="1" x14ac:dyDescent="0.25"/>
    <row r="628" s="63" customFormat="1" x14ac:dyDescent="0.25"/>
    <row r="629" s="63" customFormat="1" x14ac:dyDescent="0.25"/>
    <row r="630" s="63" customFormat="1" x14ac:dyDescent="0.25"/>
    <row r="631" s="63" customFormat="1" x14ac:dyDescent="0.25"/>
    <row r="632" s="63" customFormat="1" x14ac:dyDescent="0.25"/>
    <row r="633" s="63" customFormat="1" x14ac:dyDescent="0.25"/>
    <row r="634" s="63" customFormat="1" x14ac:dyDescent="0.25"/>
    <row r="635" s="63" customFormat="1" x14ac:dyDescent="0.25"/>
    <row r="636" s="63" customFormat="1" x14ac:dyDescent="0.25"/>
    <row r="637" s="63" customFormat="1" x14ac:dyDescent="0.25"/>
    <row r="638" s="63" customFormat="1" x14ac:dyDescent="0.25"/>
    <row r="639" s="63" customFormat="1" x14ac:dyDescent="0.25"/>
    <row r="640" s="63" customFormat="1" x14ac:dyDescent="0.25"/>
    <row r="641" s="63" customFormat="1" x14ac:dyDescent="0.25"/>
    <row r="642" s="63" customFormat="1" x14ac:dyDescent="0.25"/>
    <row r="643" s="63" customFormat="1" x14ac:dyDescent="0.25"/>
    <row r="644" s="63" customFormat="1" x14ac:dyDescent="0.25"/>
    <row r="645" s="63" customFormat="1" x14ac:dyDescent="0.25"/>
    <row r="646" s="63" customFormat="1" x14ac:dyDescent="0.25"/>
    <row r="647" s="63" customFormat="1" x14ac:dyDescent="0.25"/>
    <row r="648" s="63" customFormat="1" x14ac:dyDescent="0.25"/>
    <row r="649" s="63" customFormat="1" x14ac:dyDescent="0.25"/>
    <row r="650" s="63" customFormat="1" x14ac:dyDescent="0.25"/>
    <row r="651" s="63" customFormat="1" x14ac:dyDescent="0.25"/>
    <row r="652" s="63" customFormat="1" x14ac:dyDescent="0.25"/>
    <row r="653" s="63" customFormat="1" x14ac:dyDescent="0.25"/>
    <row r="654" s="63" customFormat="1" x14ac:dyDescent="0.25"/>
    <row r="655" s="63" customFormat="1" x14ac:dyDescent="0.25"/>
    <row r="656" s="63" customFormat="1" x14ac:dyDescent="0.25"/>
    <row r="657" s="63" customFormat="1" x14ac:dyDescent="0.25"/>
    <row r="658" s="63" customFormat="1" x14ac:dyDescent="0.25"/>
    <row r="659" s="63" customFormat="1" x14ac:dyDescent="0.25"/>
    <row r="660" s="63" customFormat="1" x14ac:dyDescent="0.25"/>
    <row r="661" s="63" customFormat="1" x14ac:dyDescent="0.25"/>
    <row r="662" s="63" customFormat="1" x14ac:dyDescent="0.25"/>
    <row r="663" s="63" customFormat="1" x14ac:dyDescent="0.25"/>
    <row r="664" s="63" customFormat="1" x14ac:dyDescent="0.25"/>
    <row r="665" s="63" customFormat="1" x14ac:dyDescent="0.25"/>
    <row r="666" s="63" customFormat="1" x14ac:dyDescent="0.25"/>
    <row r="667" s="63" customFormat="1" x14ac:dyDescent="0.25"/>
    <row r="668" s="63" customFormat="1" x14ac:dyDescent="0.25"/>
    <row r="669" s="63" customFormat="1" x14ac:dyDescent="0.25"/>
    <row r="670" s="63" customFormat="1" x14ac:dyDescent="0.25"/>
    <row r="671" s="63" customFormat="1" x14ac:dyDescent="0.25"/>
    <row r="672" s="63" customFormat="1" x14ac:dyDescent="0.25"/>
    <row r="673" s="63" customFormat="1" x14ac:dyDescent="0.25"/>
    <row r="674" s="63" customFormat="1" x14ac:dyDescent="0.25"/>
    <row r="675" s="63" customFormat="1" x14ac:dyDescent="0.25"/>
    <row r="676" s="63" customFormat="1" x14ac:dyDescent="0.25"/>
    <row r="677" s="63" customFormat="1" x14ac:dyDescent="0.25"/>
    <row r="678" s="63" customFormat="1" x14ac:dyDescent="0.25"/>
    <row r="679" s="63" customFormat="1" x14ac:dyDescent="0.25"/>
    <row r="680" s="63" customFormat="1" x14ac:dyDescent="0.25"/>
    <row r="681" s="63" customFormat="1" x14ac:dyDescent="0.25"/>
    <row r="682" s="63" customFormat="1" x14ac:dyDescent="0.25"/>
    <row r="683" s="63" customFormat="1" x14ac:dyDescent="0.25"/>
    <row r="684" s="63" customFormat="1" x14ac:dyDescent="0.25"/>
    <row r="685" s="63" customFormat="1" x14ac:dyDescent="0.25"/>
    <row r="686" s="63" customFormat="1" x14ac:dyDescent="0.25"/>
    <row r="687" s="63" customFormat="1" x14ac:dyDescent="0.25"/>
    <row r="688" s="63" customFormat="1" x14ac:dyDescent="0.25"/>
    <row r="689" s="63" customFormat="1" x14ac:dyDescent="0.25"/>
    <row r="690" s="63" customFormat="1" x14ac:dyDescent="0.25"/>
    <row r="691" s="63" customFormat="1" x14ac:dyDescent="0.25"/>
    <row r="692" s="63" customFormat="1" x14ac:dyDescent="0.25"/>
    <row r="693" s="63" customFormat="1" x14ac:dyDescent="0.25"/>
    <row r="694" s="63" customFormat="1" x14ac:dyDescent="0.25"/>
    <row r="695" s="63" customFormat="1" x14ac:dyDescent="0.25"/>
    <row r="696" s="63" customFormat="1" x14ac:dyDescent="0.25"/>
    <row r="697" s="63" customFormat="1" x14ac:dyDescent="0.25"/>
    <row r="698" s="63" customFormat="1" x14ac:dyDescent="0.25"/>
    <row r="699" s="63" customFormat="1" x14ac:dyDescent="0.25"/>
    <row r="700" s="63" customFormat="1" x14ac:dyDescent="0.25"/>
    <row r="701" s="63" customFormat="1" x14ac:dyDescent="0.25"/>
    <row r="702" s="63" customFormat="1" x14ac:dyDescent="0.25"/>
    <row r="703" s="63" customFormat="1" x14ac:dyDescent="0.25"/>
    <row r="704" s="63" customFormat="1" x14ac:dyDescent="0.25"/>
    <row r="705" s="63" customFormat="1" x14ac:dyDescent="0.25"/>
    <row r="706" s="63" customFormat="1" x14ac:dyDescent="0.25"/>
    <row r="707" s="63" customFormat="1" x14ac:dyDescent="0.25"/>
    <row r="708" s="63" customFormat="1" x14ac:dyDescent="0.25"/>
    <row r="709" s="63" customFormat="1" x14ac:dyDescent="0.25"/>
    <row r="710" s="63" customFormat="1" x14ac:dyDescent="0.25"/>
    <row r="711" s="63" customFormat="1" x14ac:dyDescent="0.25"/>
    <row r="712" s="63" customFormat="1" x14ac:dyDescent="0.25"/>
    <row r="713" s="63" customFormat="1" x14ac:dyDescent="0.25"/>
    <row r="714" s="63" customFormat="1" x14ac:dyDescent="0.25"/>
    <row r="715" s="63" customFormat="1" x14ac:dyDescent="0.25"/>
    <row r="716" s="63" customFormat="1" x14ac:dyDescent="0.25"/>
    <row r="717" s="63" customFormat="1" x14ac:dyDescent="0.25"/>
    <row r="718" s="63" customFormat="1" x14ac:dyDescent="0.25"/>
    <row r="719" s="63" customFormat="1" x14ac:dyDescent="0.25"/>
    <row r="720" s="63" customFormat="1" x14ac:dyDescent="0.25"/>
    <row r="721" s="63" customFormat="1" x14ac:dyDescent="0.25"/>
    <row r="722" s="63" customFormat="1" x14ac:dyDescent="0.25"/>
    <row r="723" s="63" customFormat="1" x14ac:dyDescent="0.25"/>
    <row r="724" s="63" customFormat="1" x14ac:dyDescent="0.25"/>
    <row r="725" s="63" customFormat="1" x14ac:dyDescent="0.25"/>
    <row r="726" s="63" customFormat="1" x14ac:dyDescent="0.25"/>
    <row r="727" s="63" customFormat="1" x14ac:dyDescent="0.25"/>
    <row r="728" s="63" customFormat="1" x14ac:dyDescent="0.25"/>
    <row r="729" s="63" customFormat="1" x14ac:dyDescent="0.25"/>
    <row r="730" s="63" customFormat="1" x14ac:dyDescent="0.25"/>
    <row r="731" s="63" customFormat="1" x14ac:dyDescent="0.25"/>
    <row r="732" s="63" customFormat="1" x14ac:dyDescent="0.25"/>
    <row r="733" s="63" customFormat="1" x14ac:dyDescent="0.25"/>
    <row r="734" s="63" customFormat="1" x14ac:dyDescent="0.25"/>
    <row r="735" s="63" customFormat="1" x14ac:dyDescent="0.25"/>
    <row r="736" s="63" customFormat="1" x14ac:dyDescent="0.25"/>
    <row r="737" s="63" customFormat="1" x14ac:dyDescent="0.25"/>
    <row r="738" s="63" customFormat="1" x14ac:dyDescent="0.25"/>
    <row r="739" s="63" customFormat="1" x14ac:dyDescent="0.25"/>
    <row r="740" s="63" customFormat="1" x14ac:dyDescent="0.25"/>
    <row r="741" s="63" customFormat="1" x14ac:dyDescent="0.25"/>
    <row r="742" s="63" customFormat="1" x14ac:dyDescent="0.25"/>
    <row r="743" s="63" customFormat="1" x14ac:dyDescent="0.25"/>
    <row r="744" s="63" customFormat="1" x14ac:dyDescent="0.25"/>
    <row r="745" s="63" customFormat="1" x14ac:dyDescent="0.25"/>
    <row r="746" s="63" customFormat="1" x14ac:dyDescent="0.25"/>
    <row r="747" s="63" customFormat="1" x14ac:dyDescent="0.25"/>
    <row r="748" s="63" customFormat="1" x14ac:dyDescent="0.25"/>
    <row r="749" s="63" customFormat="1" x14ac:dyDescent="0.25"/>
    <row r="750" s="63" customFormat="1" x14ac:dyDescent="0.25"/>
    <row r="751" s="63" customFormat="1" x14ac:dyDescent="0.25"/>
    <row r="752" s="63" customFormat="1" x14ac:dyDescent="0.25"/>
    <row r="753" s="63" customFormat="1" x14ac:dyDescent="0.25"/>
    <row r="754" s="63" customFormat="1" x14ac:dyDescent="0.25"/>
    <row r="755" s="63" customFormat="1" x14ac:dyDescent="0.25"/>
    <row r="756" s="63" customFormat="1" x14ac:dyDescent="0.25"/>
    <row r="757" s="63" customFormat="1" x14ac:dyDescent="0.25"/>
    <row r="758" s="63" customFormat="1" x14ac:dyDescent="0.25"/>
    <row r="759" s="63" customFormat="1" x14ac:dyDescent="0.25"/>
    <row r="760" s="63" customFormat="1" x14ac:dyDescent="0.25"/>
    <row r="761" s="63" customFormat="1" x14ac:dyDescent="0.25"/>
    <row r="762" s="63" customFormat="1" x14ac:dyDescent="0.25"/>
    <row r="763" s="63" customFormat="1" x14ac:dyDescent="0.25"/>
    <row r="764" s="63" customFormat="1" x14ac:dyDescent="0.25"/>
    <row r="765" s="63" customFormat="1" x14ac:dyDescent="0.25"/>
    <row r="766" s="63" customFormat="1" x14ac:dyDescent="0.25"/>
    <row r="767" s="63" customFormat="1" x14ac:dyDescent="0.25"/>
    <row r="768" s="63" customFormat="1" x14ac:dyDescent="0.25"/>
    <row r="769" s="63" customFormat="1" x14ac:dyDescent="0.25"/>
    <row r="770" s="63" customFormat="1" x14ac:dyDescent="0.25"/>
    <row r="771" s="63" customFormat="1" x14ac:dyDescent="0.25"/>
    <row r="772" s="63" customFormat="1" x14ac:dyDescent="0.25"/>
    <row r="773" s="63" customFormat="1" x14ac:dyDescent="0.25"/>
    <row r="774" s="63" customFormat="1" x14ac:dyDescent="0.25"/>
    <row r="775" s="63" customFormat="1" x14ac:dyDescent="0.25"/>
    <row r="776" s="63" customFormat="1" x14ac:dyDescent="0.25"/>
    <row r="777" s="63" customFormat="1" x14ac:dyDescent="0.25"/>
    <row r="778" s="63" customFormat="1" x14ac:dyDescent="0.25"/>
    <row r="779" s="63" customFormat="1" x14ac:dyDescent="0.25"/>
    <row r="780" s="63" customFormat="1" x14ac:dyDescent="0.25"/>
    <row r="781" s="63" customFormat="1" x14ac:dyDescent="0.25"/>
    <row r="782" s="63" customFormat="1" x14ac:dyDescent="0.25"/>
    <row r="783" s="63" customFormat="1" x14ac:dyDescent="0.25"/>
    <row r="784" s="63" customFormat="1" x14ac:dyDescent="0.25"/>
    <row r="785" s="63" customFormat="1" x14ac:dyDescent="0.25"/>
    <row r="786" s="63" customFormat="1" x14ac:dyDescent="0.25"/>
    <row r="787" s="63" customFormat="1" x14ac:dyDescent="0.25"/>
    <row r="788" s="63" customFormat="1" x14ac:dyDescent="0.25"/>
    <row r="789" s="63" customFormat="1" x14ac:dyDescent="0.25"/>
    <row r="790" s="63" customFormat="1" x14ac:dyDescent="0.25"/>
    <row r="791" s="63" customFormat="1" x14ac:dyDescent="0.25"/>
    <row r="792" s="63" customFormat="1" x14ac:dyDescent="0.25"/>
    <row r="793" s="63" customFormat="1" x14ac:dyDescent="0.25"/>
    <row r="794" s="63" customFormat="1" x14ac:dyDescent="0.25"/>
    <row r="795" s="63" customFormat="1" x14ac:dyDescent="0.25"/>
    <row r="796" s="63" customFormat="1" x14ac:dyDescent="0.25"/>
    <row r="797" s="63" customFormat="1" x14ac:dyDescent="0.25"/>
    <row r="798" s="63" customFormat="1" x14ac:dyDescent="0.25"/>
    <row r="799" s="63" customFormat="1" x14ac:dyDescent="0.25"/>
    <row r="800" s="63" customFormat="1" x14ac:dyDescent="0.25"/>
    <row r="801" s="63" customFormat="1" x14ac:dyDescent="0.25"/>
    <row r="802" s="63" customFormat="1" x14ac:dyDescent="0.25"/>
    <row r="803" s="63" customFormat="1" x14ac:dyDescent="0.25"/>
    <row r="804" s="63" customFormat="1" x14ac:dyDescent="0.25"/>
    <row r="805" s="63" customFormat="1" x14ac:dyDescent="0.25"/>
    <row r="806" s="63" customFormat="1" x14ac:dyDescent="0.25"/>
    <row r="807" s="63" customFormat="1" x14ac:dyDescent="0.25"/>
    <row r="808" s="63" customFormat="1" x14ac:dyDescent="0.25"/>
    <row r="809" s="63" customFormat="1" x14ac:dyDescent="0.25"/>
    <row r="810" s="63" customFormat="1" x14ac:dyDescent="0.25"/>
    <row r="811" s="63" customFormat="1" x14ac:dyDescent="0.25"/>
    <row r="812" s="63" customFormat="1" x14ac:dyDescent="0.25"/>
    <row r="813" s="63" customFormat="1" x14ac:dyDescent="0.25"/>
    <row r="814" s="63" customFormat="1" x14ac:dyDescent="0.25"/>
    <row r="815" s="63" customFormat="1" x14ac:dyDescent="0.25"/>
    <row r="816" s="63" customFormat="1" x14ac:dyDescent="0.25"/>
    <row r="817" s="63" customFormat="1" x14ac:dyDescent="0.25"/>
    <row r="818" s="63" customFormat="1" x14ac:dyDescent="0.25"/>
    <row r="819" s="63" customFormat="1" x14ac:dyDescent="0.25"/>
    <row r="820" s="63" customFormat="1" x14ac:dyDescent="0.25"/>
    <row r="821" s="63" customFormat="1" x14ac:dyDescent="0.25"/>
    <row r="822" s="63" customFormat="1" x14ac:dyDescent="0.25"/>
    <row r="823" s="63" customFormat="1" x14ac:dyDescent="0.25"/>
    <row r="824" s="63" customFormat="1" x14ac:dyDescent="0.25"/>
    <row r="825" s="63" customFormat="1" x14ac:dyDescent="0.25"/>
    <row r="826" s="63" customFormat="1" x14ac:dyDescent="0.25"/>
    <row r="827" s="63" customFormat="1" x14ac:dyDescent="0.25"/>
    <row r="828" s="63" customFormat="1" x14ac:dyDescent="0.25"/>
    <row r="829" s="63" customFormat="1" x14ac:dyDescent="0.25"/>
    <row r="830" s="63" customFormat="1" x14ac:dyDescent="0.25"/>
    <row r="831" s="63" customFormat="1" x14ac:dyDescent="0.25"/>
    <row r="832" s="63" customFormat="1" x14ac:dyDescent="0.25"/>
    <row r="833" s="63" customFormat="1" x14ac:dyDescent="0.25"/>
    <row r="834" s="63" customFormat="1" x14ac:dyDescent="0.25"/>
    <row r="835" s="63" customFormat="1" x14ac:dyDescent="0.25"/>
    <row r="836" s="63" customFormat="1" x14ac:dyDescent="0.25"/>
    <row r="837" s="63" customFormat="1" x14ac:dyDescent="0.25"/>
    <row r="838" s="63" customFormat="1" x14ac:dyDescent="0.25"/>
    <row r="839" s="63" customFormat="1" x14ac:dyDescent="0.25"/>
    <row r="840" s="63" customFormat="1" x14ac:dyDescent="0.25"/>
    <row r="841" s="63" customFormat="1" x14ac:dyDescent="0.25"/>
    <row r="842" s="63" customFormat="1" x14ac:dyDescent="0.25"/>
    <row r="843" s="63" customFormat="1" x14ac:dyDescent="0.25"/>
    <row r="844" s="63" customFormat="1" x14ac:dyDescent="0.25"/>
    <row r="845" s="63" customFormat="1" x14ac:dyDescent="0.25"/>
    <row r="846" s="63" customFormat="1" x14ac:dyDescent="0.25"/>
    <row r="847" s="63" customFormat="1" x14ac:dyDescent="0.25"/>
    <row r="848" s="63" customFormat="1" x14ac:dyDescent="0.25"/>
    <row r="849" s="63" customFormat="1" x14ac:dyDescent="0.25"/>
    <row r="850" s="63" customFormat="1" x14ac:dyDescent="0.25"/>
    <row r="851" s="63" customFormat="1" x14ac:dyDescent="0.25"/>
    <row r="852" s="63" customFormat="1" x14ac:dyDescent="0.25"/>
    <row r="853" s="63" customFormat="1" x14ac:dyDescent="0.25"/>
    <row r="854" s="63" customFormat="1" x14ac:dyDescent="0.25"/>
    <row r="855" s="63" customFormat="1" x14ac:dyDescent="0.25"/>
    <row r="856" s="63" customFormat="1" x14ac:dyDescent="0.25"/>
    <row r="857" s="63" customFormat="1" x14ac:dyDescent="0.25"/>
    <row r="858" s="63" customFormat="1" x14ac:dyDescent="0.25"/>
    <row r="859" s="63" customFormat="1" x14ac:dyDescent="0.25"/>
    <row r="860" s="63" customFormat="1" x14ac:dyDescent="0.25"/>
    <row r="861" s="63" customFormat="1" x14ac:dyDescent="0.25"/>
    <row r="862" s="63" customFormat="1" x14ac:dyDescent="0.25"/>
    <row r="863" s="63" customFormat="1" x14ac:dyDescent="0.25"/>
    <row r="864" s="63" customFormat="1" x14ac:dyDescent="0.25"/>
    <row r="865" s="63" customFormat="1" x14ac:dyDescent="0.25"/>
    <row r="866" s="63" customFormat="1" x14ac:dyDescent="0.25"/>
    <row r="867" s="63" customFormat="1" x14ac:dyDescent="0.25"/>
    <row r="868" s="63" customFormat="1" x14ac:dyDescent="0.25"/>
    <row r="869" s="63" customFormat="1" x14ac:dyDescent="0.25"/>
    <row r="870" s="63" customFormat="1" x14ac:dyDescent="0.25"/>
    <row r="871" s="63" customFormat="1" x14ac:dyDescent="0.25"/>
    <row r="872" s="63" customFormat="1" x14ac:dyDescent="0.25"/>
    <row r="873" s="63" customFormat="1" x14ac:dyDescent="0.25"/>
    <row r="874" s="63" customFormat="1" x14ac:dyDescent="0.25"/>
    <row r="875" s="63" customFormat="1" x14ac:dyDescent="0.25"/>
    <row r="876" s="63" customFormat="1" x14ac:dyDescent="0.25"/>
    <row r="877" s="63" customFormat="1" x14ac:dyDescent="0.25"/>
    <row r="878" s="63" customFormat="1" x14ac:dyDescent="0.25"/>
    <row r="879" s="63" customFormat="1" x14ac:dyDescent="0.25"/>
    <row r="880" s="63" customFormat="1" x14ac:dyDescent="0.25"/>
    <row r="881" s="63" customFormat="1" x14ac:dyDescent="0.25"/>
    <row r="882" s="63" customFormat="1" x14ac:dyDescent="0.25"/>
    <row r="883" s="63" customFormat="1" x14ac:dyDescent="0.25"/>
    <row r="884" s="63" customFormat="1" x14ac:dyDescent="0.25"/>
    <row r="885" s="63" customFormat="1" x14ac:dyDescent="0.25"/>
    <row r="886" s="63" customFormat="1" x14ac:dyDescent="0.25"/>
    <row r="887" s="63" customFormat="1" x14ac:dyDescent="0.25"/>
    <row r="888" s="63" customFormat="1" x14ac:dyDescent="0.25"/>
    <row r="889" s="63" customFormat="1" x14ac:dyDescent="0.25"/>
    <row r="890" s="63" customFormat="1" x14ac:dyDescent="0.25"/>
    <row r="891" s="63" customFormat="1" x14ac:dyDescent="0.25"/>
    <row r="892" s="63" customFormat="1" x14ac:dyDescent="0.25"/>
    <row r="893" s="63" customFormat="1" x14ac:dyDescent="0.25"/>
    <row r="894" s="63" customFormat="1" x14ac:dyDescent="0.25"/>
    <row r="895" s="63" customFormat="1" x14ac:dyDescent="0.25"/>
    <row r="896" s="63" customFormat="1" x14ac:dyDescent="0.25"/>
    <row r="897" s="63" customFormat="1" x14ac:dyDescent="0.25"/>
    <row r="898" s="63" customFormat="1" x14ac:dyDescent="0.25"/>
    <row r="899" s="63" customFormat="1" x14ac:dyDescent="0.25"/>
    <row r="900" s="63" customFormat="1" x14ac:dyDescent="0.25"/>
    <row r="901" s="63" customFormat="1" x14ac:dyDescent="0.25"/>
    <row r="902" s="63" customFormat="1" x14ac:dyDescent="0.25"/>
    <row r="903" s="63" customFormat="1" x14ac:dyDescent="0.25"/>
    <row r="904" s="63" customFormat="1" x14ac:dyDescent="0.25"/>
    <row r="905" s="63" customFormat="1" x14ac:dyDescent="0.25"/>
    <row r="906" s="63" customFormat="1" x14ac:dyDescent="0.25"/>
    <row r="907" s="63" customFormat="1" x14ac:dyDescent="0.25"/>
    <row r="908" s="63" customFormat="1" x14ac:dyDescent="0.25"/>
    <row r="909" s="63" customFormat="1" x14ac:dyDescent="0.25"/>
    <row r="910" s="63" customFormat="1" x14ac:dyDescent="0.25"/>
    <row r="911" s="63" customFormat="1" x14ac:dyDescent="0.25"/>
    <row r="912" s="63" customFormat="1" x14ac:dyDescent="0.25"/>
    <row r="913" s="63" customFormat="1" x14ac:dyDescent="0.25"/>
    <row r="914" s="63" customFormat="1" x14ac:dyDescent="0.25"/>
    <row r="915" s="63" customFormat="1" x14ac:dyDescent="0.25"/>
    <row r="916" s="63" customFormat="1" x14ac:dyDescent="0.25"/>
    <row r="917" s="63" customFormat="1" x14ac:dyDescent="0.25"/>
    <row r="918" s="63" customFormat="1" x14ac:dyDescent="0.25"/>
    <row r="919" s="63" customFormat="1" x14ac:dyDescent="0.25"/>
    <row r="920" s="63" customFormat="1" x14ac:dyDescent="0.25"/>
    <row r="921" s="63" customFormat="1" x14ac:dyDescent="0.25"/>
    <row r="922" s="63" customFormat="1" x14ac:dyDescent="0.25"/>
    <row r="923" s="63" customFormat="1" x14ac:dyDescent="0.25"/>
    <row r="924" s="63" customFormat="1" x14ac:dyDescent="0.25"/>
    <row r="925" s="63" customFormat="1" x14ac:dyDescent="0.25"/>
    <row r="926" s="63" customFormat="1" x14ac:dyDescent="0.25"/>
    <row r="927" s="63" customFormat="1" x14ac:dyDescent="0.25"/>
    <row r="928" s="63" customFormat="1" x14ac:dyDescent="0.25"/>
    <row r="929" s="63" customFormat="1" x14ac:dyDescent="0.25"/>
    <row r="930" s="63" customFormat="1" x14ac:dyDescent="0.25"/>
    <row r="931" s="63" customFormat="1" x14ac:dyDescent="0.25"/>
    <row r="932" s="63" customFormat="1" x14ac:dyDescent="0.25"/>
    <row r="933" s="63" customFormat="1" x14ac:dyDescent="0.25"/>
    <row r="934" s="63" customFormat="1" x14ac:dyDescent="0.25"/>
    <row r="935" s="63" customFormat="1" x14ac:dyDescent="0.25"/>
    <row r="936" s="63" customFormat="1" x14ac:dyDescent="0.25"/>
    <row r="937" s="63" customFormat="1" x14ac:dyDescent="0.25"/>
    <row r="938" s="63" customFormat="1" x14ac:dyDescent="0.25"/>
    <row r="939" s="63" customFormat="1" x14ac:dyDescent="0.25"/>
    <row r="940" s="63" customFormat="1" x14ac:dyDescent="0.25"/>
    <row r="941" s="63" customFormat="1" x14ac:dyDescent="0.25"/>
    <row r="942" s="63" customFormat="1" x14ac:dyDescent="0.25"/>
    <row r="943" s="63" customFormat="1" x14ac:dyDescent="0.25"/>
    <row r="944" s="63" customFormat="1" x14ac:dyDescent="0.25"/>
    <row r="945" s="63" customFormat="1" x14ac:dyDescent="0.25"/>
    <row r="946" s="63" customFormat="1" x14ac:dyDescent="0.25"/>
    <row r="947" s="63" customFormat="1" x14ac:dyDescent="0.25"/>
    <row r="948" s="63" customFormat="1" x14ac:dyDescent="0.25"/>
    <row r="949" s="63" customFormat="1" x14ac:dyDescent="0.25"/>
    <row r="950" s="63" customFormat="1" x14ac:dyDescent="0.25"/>
    <row r="951" s="63" customFormat="1" x14ac:dyDescent="0.25"/>
    <row r="952" s="63" customFormat="1" x14ac:dyDescent="0.25"/>
    <row r="953" s="63" customFormat="1" x14ac:dyDescent="0.25"/>
    <row r="954" s="63" customFormat="1" x14ac:dyDescent="0.25"/>
    <row r="955" s="63" customFormat="1" x14ac:dyDescent="0.25"/>
    <row r="956" s="63" customFormat="1" x14ac:dyDescent="0.25"/>
    <row r="957" s="63" customFormat="1" x14ac:dyDescent="0.25"/>
    <row r="958" s="63" customFormat="1" x14ac:dyDescent="0.25"/>
    <row r="959" s="63" customFormat="1" x14ac:dyDescent="0.25"/>
    <row r="960" s="63" customFormat="1" x14ac:dyDescent="0.25"/>
    <row r="961" s="63" customFormat="1" x14ac:dyDescent="0.25"/>
    <row r="962" s="63" customFormat="1" x14ac:dyDescent="0.25"/>
  </sheetData>
  <sheetProtection algorithmName="SHA-512" hashValue="X3ZwpzWTMYCTErlyBrEJ81XihMC0uALb6vDWDmpt53HY707tkPaUnxhBle4gwrXpbRhNv1t2hGpS8n8l7fB7hw==" saltValue="aA/PU6nDuJFgXM1DavEaLg==" spinCount="100000" sheet="1" objects="1" scenarios="1"/>
  <customSheetViews>
    <customSheetView guid="{3C65655F-F5CB-4AFF-9FBB-FFE0704F7A17}" scale="80">
      <selection activeCell="B1" sqref="B1"/>
      <pageMargins left="0.7" right="0.7" top="0.75" bottom="0.75" header="0.3" footer="0.3"/>
      <pageSetup paperSize="9" orientation="portrait" r:id="rId1"/>
    </customSheetView>
  </customSheetViews>
  <mergeCells count="40">
    <mergeCell ref="B23:M25"/>
    <mergeCell ref="B8:F8"/>
    <mergeCell ref="B9:F9"/>
    <mergeCell ref="G9:K9"/>
    <mergeCell ref="G8:K8"/>
    <mergeCell ref="L9:P9"/>
    <mergeCell ref="L8:P8"/>
    <mergeCell ref="B15:F15"/>
    <mergeCell ref="G15:K15"/>
    <mergeCell ref="L15:P15"/>
    <mergeCell ref="B16:F16"/>
    <mergeCell ref="G16:K16"/>
    <mergeCell ref="L16:P16"/>
    <mergeCell ref="B17:F17"/>
    <mergeCell ref="G17:K17"/>
    <mergeCell ref="L17:P17"/>
    <mergeCell ref="L10:P10"/>
    <mergeCell ref="L11:P11"/>
    <mergeCell ref="L12:P12"/>
    <mergeCell ref="B18:F18"/>
    <mergeCell ref="G18:K18"/>
    <mergeCell ref="L18:P18"/>
    <mergeCell ref="G10:K10"/>
    <mergeCell ref="G11:K11"/>
    <mergeCell ref="G12:K12"/>
    <mergeCell ref="G13:K13"/>
    <mergeCell ref="G14:K14"/>
    <mergeCell ref="B10:F10"/>
    <mergeCell ref="B11:F11"/>
    <mergeCell ref="B12:F12"/>
    <mergeCell ref="B13:F13"/>
    <mergeCell ref="B14:F14"/>
    <mergeCell ref="L13:P13"/>
    <mergeCell ref="L14:P14"/>
    <mergeCell ref="B20:F20"/>
    <mergeCell ref="G20:K20"/>
    <mergeCell ref="L20:P20"/>
    <mergeCell ref="B19:F19"/>
    <mergeCell ref="G19:K19"/>
    <mergeCell ref="L19:P19"/>
  </mergeCells>
  <dataValidations count="1">
    <dataValidation allowBlank="1" showInputMessage="1" showErrorMessage="1" prompt="O título da folha de cálculo encontra-se nesta célula" sqref="B1 I1" xr:uid="{00000000-0002-0000-2200-000000000000}"/>
  </dataValidations>
  <hyperlinks>
    <hyperlink ref="B2" location="Atividade!A1" display="&lt; Voltar ao ínicio" xr:uid="{00000000-0004-0000-2200-000000000000}"/>
  </hyperlinks>
  <pageMargins left="0.25" right="0.25" top="0.75" bottom="0.75" header="0.3" footer="0.3"/>
  <pageSetup paperSize="8" scale="98" fitToHeight="0" orientation="landscape" r:id="rId2"/>
  <rowBreaks count="1" manualBreakCount="1">
    <brk id="21" max="15" man="1"/>
  </rowBreaks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I144"/>
  <sheetViews>
    <sheetView zoomScale="70" zoomScaleNormal="70" workbookViewId="0">
      <selection activeCell="A3" sqref="A3"/>
    </sheetView>
  </sheetViews>
  <sheetFormatPr defaultColWidth="9" defaultRowHeight="15" x14ac:dyDescent="0.25"/>
  <cols>
    <col min="1" max="1" width="4.625" customWidth="1"/>
    <col min="2" max="2" width="19.75" customWidth="1"/>
    <col min="3" max="3" width="13.125" customWidth="1"/>
    <col min="4" max="4" width="18.75" customWidth="1"/>
    <col min="5" max="13" width="12" customWidth="1"/>
    <col min="14" max="14" width="12.875" customWidth="1"/>
    <col min="15" max="15" width="14.125" customWidth="1"/>
    <col min="16" max="16" width="12.875" customWidth="1"/>
    <col min="17" max="17" width="13.125" customWidth="1"/>
    <col min="18" max="18" width="2.5" customWidth="1"/>
    <col min="19" max="20" width="12" customWidth="1"/>
    <col min="21" max="21" width="2.75" customWidth="1"/>
    <col min="22" max="27" width="12" customWidth="1"/>
  </cols>
  <sheetData>
    <row r="1" spans="1:35" s="5" customFormat="1" ht="23.25" x14ac:dyDescent="0.25">
      <c r="A1" s="15"/>
      <c r="B1" s="87" t="s">
        <v>2658</v>
      </c>
      <c r="C1" s="15"/>
      <c r="D1" s="15"/>
      <c r="E1" s="15"/>
      <c r="F1" s="15"/>
      <c r="G1" s="17" t="s">
        <v>10</v>
      </c>
      <c r="H1" s="18">
        <f>Atividade!L3</f>
        <v>0</v>
      </c>
      <c r="I1" s="88" t="s">
        <v>6</v>
      </c>
      <c r="J1" s="18">
        <f>Atividade!I3</f>
        <v>2021</v>
      </c>
      <c r="K1" s="15"/>
      <c r="L1" s="16"/>
      <c r="M1" s="15"/>
      <c r="N1" s="15"/>
      <c r="O1" s="15"/>
      <c r="P1" s="15"/>
      <c r="Q1" s="15"/>
      <c r="R1" s="15"/>
      <c r="S1" s="15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</row>
    <row r="2" spans="1:35" s="5" customFormat="1" ht="15.75" thickBot="1" x14ac:dyDescent="0.3">
      <c r="A2" s="13"/>
      <c r="B2" s="92" t="s">
        <v>11</v>
      </c>
      <c r="C2" s="13"/>
      <c r="D2" s="13"/>
      <c r="E2" s="13"/>
      <c r="F2" s="13"/>
      <c r="G2" s="21"/>
      <c r="H2" s="21"/>
      <c r="I2" s="21"/>
      <c r="J2" s="21"/>
      <c r="K2" s="13"/>
      <c r="L2" s="13"/>
      <c r="M2" s="13"/>
      <c r="N2" s="13"/>
      <c r="O2" s="13"/>
      <c r="P2" s="13"/>
      <c r="Q2" s="13"/>
      <c r="R2" s="13"/>
      <c r="S2" s="1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1:35" s="5" customFormat="1" x14ac:dyDescent="0.25">
      <c r="A3" s="3" t="s">
        <v>12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spans="1:35" s="5" customFormat="1" ht="15" customHeight="1" x14ac:dyDescent="0.25">
      <c r="A4" s="3"/>
      <c r="B4" s="872" t="s">
        <v>2659</v>
      </c>
      <c r="C4" s="873"/>
      <c r="D4" s="873"/>
      <c r="E4" s="874"/>
      <c r="F4" s="351"/>
      <c r="G4" s="875" t="s">
        <v>3134</v>
      </c>
      <c r="H4" s="876"/>
      <c r="I4" s="876"/>
      <c r="J4" s="876"/>
      <c r="K4" s="876"/>
      <c r="L4" s="876"/>
      <c r="M4" s="876"/>
      <c r="N4" s="876"/>
      <c r="O4" s="876"/>
      <c r="P4" s="876"/>
      <c r="Q4" s="876"/>
      <c r="R4" s="877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</row>
    <row r="5" spans="1:35" s="5" customFormat="1" x14ac:dyDescent="0.25">
      <c r="A5" s="3"/>
      <c r="B5" s="872" t="s">
        <v>2660</v>
      </c>
      <c r="C5" s="873"/>
      <c r="D5" s="873"/>
      <c r="E5" s="874"/>
      <c r="F5" s="351"/>
      <c r="G5" s="878"/>
      <c r="H5" s="879"/>
      <c r="I5" s="879"/>
      <c r="J5" s="879"/>
      <c r="K5" s="879"/>
      <c r="L5" s="879"/>
      <c r="M5" s="879"/>
      <c r="N5" s="879"/>
      <c r="O5" s="879"/>
      <c r="P5" s="879"/>
      <c r="Q5" s="879"/>
      <c r="R5" s="880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5" s="5" customFormat="1" x14ac:dyDescent="0.25">
      <c r="A6" s="3"/>
      <c r="B6" s="872" t="s">
        <v>2661</v>
      </c>
      <c r="C6" s="873"/>
      <c r="D6" s="873"/>
      <c r="E6" s="874"/>
      <c r="F6" s="351"/>
      <c r="G6" s="878"/>
      <c r="H6" s="879"/>
      <c r="I6" s="879"/>
      <c r="J6" s="879"/>
      <c r="K6" s="879"/>
      <c r="L6" s="879"/>
      <c r="M6" s="879"/>
      <c r="N6" s="879"/>
      <c r="O6" s="879"/>
      <c r="P6" s="879"/>
      <c r="Q6" s="879"/>
      <c r="R6" s="880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5" s="5" customFormat="1" x14ac:dyDescent="0.25">
      <c r="A7" s="3"/>
      <c r="B7" s="432"/>
      <c r="C7" s="432"/>
      <c r="D7" s="432"/>
      <c r="E7" s="432"/>
      <c r="F7" s="351"/>
      <c r="G7" s="881"/>
      <c r="H7" s="882"/>
      <c r="I7" s="882"/>
      <c r="J7" s="882"/>
      <c r="K7" s="882"/>
      <c r="L7" s="882"/>
      <c r="M7" s="882"/>
      <c r="N7" s="882"/>
      <c r="O7" s="882"/>
      <c r="P7" s="882"/>
      <c r="Q7" s="882"/>
      <c r="R7" s="883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</row>
    <row r="8" spans="1:35" s="5" customFormat="1" x14ac:dyDescent="0.25">
      <c r="A8" s="3"/>
      <c r="B8" s="433"/>
      <c r="C8" s="433"/>
      <c r="D8" s="433"/>
      <c r="E8" s="433"/>
      <c r="F8" s="434"/>
      <c r="G8" s="466"/>
      <c r="H8" s="466"/>
      <c r="I8" s="466"/>
      <c r="J8" s="466"/>
      <c r="K8" s="466"/>
      <c r="L8" s="466"/>
      <c r="M8" s="466"/>
      <c r="N8" s="466"/>
      <c r="O8" s="466"/>
      <c r="P8" s="466"/>
      <c r="Q8" s="466"/>
      <c r="R8" s="466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</row>
    <row r="9" spans="1:35" s="5" customFormat="1" ht="23.25" x14ac:dyDescent="0.35">
      <c r="A9" s="3"/>
      <c r="B9" s="461" t="s">
        <v>3132</v>
      </c>
      <c r="D9" s="462"/>
      <c r="E9" s="462"/>
      <c r="F9" s="463"/>
      <c r="G9" s="464"/>
      <c r="H9" s="465"/>
      <c r="I9" s="465"/>
      <c r="J9" s="465"/>
      <c r="K9" s="465"/>
      <c r="L9" s="465"/>
      <c r="M9" s="465"/>
      <c r="N9" s="465"/>
      <c r="O9"/>
      <c r="P9"/>
      <c r="Q9"/>
      <c r="R9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</row>
    <row r="10" spans="1:35" s="5" customFormat="1" ht="23.25" x14ac:dyDescent="0.35">
      <c r="A10" s="3"/>
      <c r="B10" s="461" t="s">
        <v>3133</v>
      </c>
      <c r="D10" s="462"/>
      <c r="E10" s="462"/>
      <c r="F10" s="463"/>
      <c r="G10" s="464"/>
      <c r="H10" s="465"/>
      <c r="I10" s="465"/>
      <c r="J10" s="465"/>
      <c r="K10" s="465"/>
      <c r="L10" s="465"/>
      <c r="M10" s="465"/>
      <c r="N10" s="465"/>
      <c r="O10"/>
      <c r="P10"/>
      <c r="Q10"/>
      <c r="R10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</row>
    <row r="11" spans="1:35" s="5" customFormat="1" x14ac:dyDescent="0.25">
      <c r="A11" s="3"/>
      <c r="B11" s="433"/>
      <c r="C11" s="433"/>
      <c r="D11" s="433"/>
      <c r="E11" s="433"/>
      <c r="F11" s="434"/>
      <c r="G11" s="435"/>
      <c r="H11" s="459"/>
      <c r="I11" s="459"/>
      <c r="J11" s="459"/>
      <c r="K11" s="459"/>
      <c r="L11" s="459"/>
      <c r="M11" s="459"/>
      <c r="N11" s="459"/>
      <c r="O11"/>
      <c r="P11"/>
      <c r="Q11"/>
      <c r="R11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</row>
    <row r="12" spans="1:35" s="5" customFormat="1" x14ac:dyDescent="0.25">
      <c r="B12" s="3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5" s="5" customFormat="1" ht="16.5" thickBot="1" x14ac:dyDescent="0.3">
      <c r="B13" s="99" t="s">
        <v>2959</v>
      </c>
      <c r="C13" s="35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8.75" thickTop="1" x14ac:dyDescent="0.25">
      <c r="B14" s="344" t="s">
        <v>2659</v>
      </c>
      <c r="C14" s="345"/>
      <c r="D14" s="345"/>
      <c r="E14" s="345"/>
      <c r="F14" s="345"/>
      <c r="G14" s="345"/>
      <c r="H14" s="345"/>
      <c r="I14" s="345"/>
      <c r="J14" s="345"/>
      <c r="K14" s="345"/>
      <c r="L14" s="345"/>
      <c r="M14" s="345"/>
      <c r="N14" s="345"/>
      <c r="O14" s="345"/>
      <c r="P14" s="345"/>
      <c r="Q14" s="345"/>
      <c r="R14" s="353"/>
    </row>
    <row r="15" spans="1:35" x14ac:dyDescent="0.25">
      <c r="B15" s="354" t="s">
        <v>2476</v>
      </c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355"/>
    </row>
    <row r="16" spans="1:35" ht="15" customHeight="1" x14ac:dyDescent="0.25">
      <c r="B16" s="871" t="s">
        <v>2657</v>
      </c>
      <c r="C16" s="542"/>
      <c r="D16" s="542"/>
      <c r="E16" s="542"/>
      <c r="F16" s="542"/>
      <c r="G16" s="542"/>
      <c r="H16" s="542"/>
      <c r="I16" s="542"/>
      <c r="J16" s="542"/>
      <c r="K16" s="542"/>
      <c r="L16" s="542"/>
      <c r="M16" s="542"/>
      <c r="N16" s="177"/>
      <c r="O16" s="177"/>
      <c r="P16" s="177"/>
      <c r="Q16" s="177"/>
      <c r="R16" s="355"/>
    </row>
    <row r="17" spans="2:18" x14ac:dyDescent="0.25">
      <c r="B17" s="871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177"/>
      <c r="O17" s="177"/>
      <c r="P17" s="177"/>
      <c r="Q17" s="177"/>
      <c r="R17" s="355"/>
    </row>
    <row r="18" spans="2:18" x14ac:dyDescent="0.25">
      <c r="B18" s="871"/>
      <c r="C18" s="542"/>
      <c r="D18" s="542"/>
      <c r="E18" s="542"/>
      <c r="F18" s="542"/>
      <c r="G18" s="542"/>
      <c r="H18" s="542"/>
      <c r="I18" s="542"/>
      <c r="J18" s="542"/>
      <c r="K18" s="542"/>
      <c r="L18" s="542"/>
      <c r="M18" s="542"/>
      <c r="N18" s="177"/>
      <c r="O18" s="177"/>
      <c r="P18" s="177"/>
      <c r="Q18" s="177"/>
      <c r="R18" s="355"/>
    </row>
    <row r="19" spans="2:18" x14ac:dyDescent="0.25">
      <c r="B19" s="871"/>
      <c r="C19" s="542"/>
      <c r="D19" s="542"/>
      <c r="E19" s="542"/>
      <c r="F19" s="542"/>
      <c r="G19" s="542"/>
      <c r="H19" s="542"/>
      <c r="I19" s="542"/>
      <c r="J19" s="542"/>
      <c r="K19" s="542"/>
      <c r="L19" s="542"/>
      <c r="M19" s="542"/>
      <c r="N19" s="177"/>
      <c r="O19" s="177"/>
      <c r="P19" s="177"/>
      <c r="Q19" s="177"/>
      <c r="R19" s="355"/>
    </row>
    <row r="20" spans="2:18" x14ac:dyDescent="0.25">
      <c r="B20" s="346"/>
      <c r="C20" s="158"/>
      <c r="D20" s="158"/>
      <c r="R20" s="355"/>
    </row>
    <row r="21" spans="2:18" ht="45" x14ac:dyDescent="0.25">
      <c r="B21" s="347" t="s">
        <v>56</v>
      </c>
      <c r="C21" s="209" t="s">
        <v>2391</v>
      </c>
      <c r="D21" s="209" t="s">
        <v>2803</v>
      </c>
      <c r="E21" s="209" t="s">
        <v>2804</v>
      </c>
      <c r="F21" s="209" t="s">
        <v>2666</v>
      </c>
      <c r="G21" s="209" t="s">
        <v>2449</v>
      </c>
      <c r="H21" s="209" t="s">
        <v>2450</v>
      </c>
      <c r="I21" s="209" t="s">
        <v>2451</v>
      </c>
      <c r="J21" s="209" t="s">
        <v>2452</v>
      </c>
      <c r="K21" s="209" t="s">
        <v>2453</v>
      </c>
      <c r="L21" s="209" t="s">
        <v>2454</v>
      </c>
      <c r="M21" s="209" t="s">
        <v>2455</v>
      </c>
      <c r="N21" s="209" t="s">
        <v>2456</v>
      </c>
      <c r="O21" s="209" t="s">
        <v>2457</v>
      </c>
      <c r="P21" s="436" t="s">
        <v>2975</v>
      </c>
      <c r="Q21" s="436" t="s">
        <v>2976</v>
      </c>
      <c r="R21" s="355"/>
    </row>
    <row r="22" spans="2:18" x14ac:dyDescent="0.25">
      <c r="B22" s="348" t="s">
        <v>443</v>
      </c>
      <c r="C22" s="109">
        <f>SUM(F22:O22)</f>
        <v>0</v>
      </c>
      <c r="D22" s="109">
        <f>C22*1000000</f>
        <v>0</v>
      </c>
      <c r="E22" s="109">
        <f>C22/1000</f>
        <v>0</v>
      </c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437" t="s">
        <v>15</v>
      </c>
      <c r="Q22" s="437" t="s">
        <v>15</v>
      </c>
      <c r="R22" s="355"/>
    </row>
    <row r="23" spans="2:18" x14ac:dyDescent="0.25">
      <c r="B23" s="348" t="s">
        <v>15</v>
      </c>
      <c r="C23" s="109">
        <f t="shared" ref="C23:C53" si="0">SUM(F23:O23)</f>
        <v>0</v>
      </c>
      <c r="D23" s="109">
        <f t="shared" ref="D23:D53" si="1">C23*1000000</f>
        <v>0</v>
      </c>
      <c r="E23" s="109">
        <f t="shared" ref="E23:E53" si="2">C23/1000</f>
        <v>0</v>
      </c>
      <c r="F23" s="358"/>
      <c r="G23" s="358"/>
      <c r="H23" s="358"/>
      <c r="I23" s="358"/>
      <c r="J23" s="358"/>
      <c r="K23" s="358"/>
      <c r="L23" s="358"/>
      <c r="M23" s="358"/>
      <c r="N23" s="358"/>
      <c r="O23" s="358"/>
      <c r="P23" s="437" t="s">
        <v>15</v>
      </c>
      <c r="Q23" s="437" t="s">
        <v>15</v>
      </c>
      <c r="R23" s="355"/>
    </row>
    <row r="24" spans="2:18" x14ac:dyDescent="0.25">
      <c r="B24" s="348" t="s">
        <v>15</v>
      </c>
      <c r="C24" s="109">
        <f t="shared" si="0"/>
        <v>0</v>
      </c>
      <c r="D24" s="109">
        <f t="shared" si="1"/>
        <v>0</v>
      </c>
      <c r="E24" s="109">
        <f t="shared" si="2"/>
        <v>0</v>
      </c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437" t="s">
        <v>15</v>
      </c>
      <c r="Q24" s="437" t="s">
        <v>15</v>
      </c>
      <c r="R24" s="355"/>
    </row>
    <row r="25" spans="2:18" x14ac:dyDescent="0.25">
      <c r="B25" s="348" t="s">
        <v>15</v>
      </c>
      <c r="C25" s="109">
        <f t="shared" si="0"/>
        <v>0</v>
      </c>
      <c r="D25" s="109">
        <f t="shared" si="1"/>
        <v>0</v>
      </c>
      <c r="E25" s="109">
        <f t="shared" si="2"/>
        <v>0</v>
      </c>
      <c r="F25" s="358"/>
      <c r="G25" s="358"/>
      <c r="H25" s="358"/>
      <c r="I25" s="358"/>
      <c r="J25" s="358"/>
      <c r="K25" s="358"/>
      <c r="L25" s="358"/>
      <c r="M25" s="358"/>
      <c r="N25" s="358"/>
      <c r="O25" s="358"/>
      <c r="P25" s="437" t="s">
        <v>15</v>
      </c>
      <c r="Q25" s="437" t="s">
        <v>15</v>
      </c>
      <c r="R25" s="355"/>
    </row>
    <row r="26" spans="2:18" x14ac:dyDescent="0.25">
      <c r="B26" s="348" t="s">
        <v>15</v>
      </c>
      <c r="C26" s="109">
        <f t="shared" si="0"/>
        <v>0</v>
      </c>
      <c r="D26" s="109">
        <f t="shared" si="1"/>
        <v>0</v>
      </c>
      <c r="E26" s="109">
        <f t="shared" si="2"/>
        <v>0</v>
      </c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437" t="s">
        <v>15</v>
      </c>
      <c r="Q26" s="437" t="s">
        <v>15</v>
      </c>
      <c r="R26" s="355"/>
    </row>
    <row r="27" spans="2:18" x14ac:dyDescent="0.25">
      <c r="B27" s="348" t="s">
        <v>15</v>
      </c>
      <c r="C27" s="109">
        <f t="shared" si="0"/>
        <v>0</v>
      </c>
      <c r="D27" s="109">
        <f t="shared" si="1"/>
        <v>0</v>
      </c>
      <c r="E27" s="109">
        <f t="shared" si="2"/>
        <v>0</v>
      </c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437" t="s">
        <v>15</v>
      </c>
      <c r="Q27" s="437" t="s">
        <v>15</v>
      </c>
      <c r="R27" s="355"/>
    </row>
    <row r="28" spans="2:18" x14ac:dyDescent="0.25">
      <c r="B28" s="348" t="s">
        <v>15</v>
      </c>
      <c r="C28" s="109">
        <f t="shared" si="0"/>
        <v>0</v>
      </c>
      <c r="D28" s="109">
        <f t="shared" si="1"/>
        <v>0</v>
      </c>
      <c r="E28" s="109">
        <f t="shared" si="2"/>
        <v>0</v>
      </c>
      <c r="F28" s="358"/>
      <c r="G28" s="358"/>
      <c r="H28" s="358"/>
      <c r="I28" s="358"/>
      <c r="J28" s="358"/>
      <c r="K28" s="358"/>
      <c r="L28" s="358"/>
      <c r="M28" s="358"/>
      <c r="N28" s="358"/>
      <c r="O28" s="358"/>
      <c r="P28" s="437" t="s">
        <v>15</v>
      </c>
      <c r="Q28" s="437" t="s">
        <v>15</v>
      </c>
      <c r="R28" s="355"/>
    </row>
    <row r="29" spans="2:18" x14ac:dyDescent="0.25">
      <c r="B29" s="348" t="s">
        <v>15</v>
      </c>
      <c r="C29" s="109">
        <f t="shared" si="0"/>
        <v>0</v>
      </c>
      <c r="D29" s="109">
        <f t="shared" si="1"/>
        <v>0</v>
      </c>
      <c r="E29" s="109">
        <f t="shared" si="2"/>
        <v>0</v>
      </c>
      <c r="F29" s="358"/>
      <c r="G29" s="358"/>
      <c r="H29" s="358"/>
      <c r="I29" s="358"/>
      <c r="J29" s="358"/>
      <c r="K29" s="358"/>
      <c r="L29" s="358"/>
      <c r="M29" s="358"/>
      <c r="N29" s="358"/>
      <c r="O29" s="358"/>
      <c r="P29" s="437" t="s">
        <v>15</v>
      </c>
      <c r="Q29" s="437" t="s">
        <v>15</v>
      </c>
      <c r="R29" s="355"/>
    </row>
    <row r="30" spans="2:18" x14ac:dyDescent="0.25">
      <c r="B30" s="348" t="s">
        <v>15</v>
      </c>
      <c r="C30" s="109">
        <f t="shared" si="0"/>
        <v>0</v>
      </c>
      <c r="D30" s="109">
        <f t="shared" si="1"/>
        <v>0</v>
      </c>
      <c r="E30" s="109">
        <f t="shared" si="2"/>
        <v>0</v>
      </c>
      <c r="F30" s="358"/>
      <c r="G30" s="358"/>
      <c r="H30" s="358"/>
      <c r="I30" s="358"/>
      <c r="J30" s="358"/>
      <c r="K30" s="358"/>
      <c r="L30" s="358"/>
      <c r="M30" s="358"/>
      <c r="N30" s="358"/>
      <c r="O30" s="358"/>
      <c r="P30" s="437" t="s">
        <v>15</v>
      </c>
      <c r="Q30" s="437" t="s">
        <v>15</v>
      </c>
      <c r="R30" s="355"/>
    </row>
    <row r="31" spans="2:18" x14ac:dyDescent="0.25">
      <c r="B31" s="348" t="s">
        <v>15</v>
      </c>
      <c r="C31" s="109">
        <f t="shared" si="0"/>
        <v>0</v>
      </c>
      <c r="D31" s="109">
        <f t="shared" si="1"/>
        <v>0</v>
      </c>
      <c r="E31" s="109">
        <f t="shared" si="2"/>
        <v>0</v>
      </c>
      <c r="F31" s="358"/>
      <c r="G31" s="358"/>
      <c r="H31" s="358"/>
      <c r="I31" s="358"/>
      <c r="J31" s="358"/>
      <c r="K31" s="358"/>
      <c r="L31" s="358"/>
      <c r="M31" s="358"/>
      <c r="N31" s="358"/>
      <c r="O31" s="358"/>
      <c r="P31" s="437" t="s">
        <v>15</v>
      </c>
      <c r="Q31" s="437" t="s">
        <v>15</v>
      </c>
      <c r="R31" s="355"/>
    </row>
    <row r="32" spans="2:18" x14ac:dyDescent="0.25">
      <c r="B32" s="348" t="s">
        <v>15</v>
      </c>
      <c r="C32" s="109">
        <f t="shared" si="0"/>
        <v>0</v>
      </c>
      <c r="D32" s="109">
        <f t="shared" si="1"/>
        <v>0</v>
      </c>
      <c r="E32" s="109">
        <f t="shared" si="2"/>
        <v>0</v>
      </c>
      <c r="F32" s="358"/>
      <c r="G32" s="358"/>
      <c r="H32" s="358"/>
      <c r="I32" s="358"/>
      <c r="J32" s="358"/>
      <c r="K32" s="358"/>
      <c r="L32" s="358"/>
      <c r="M32" s="358"/>
      <c r="N32" s="358"/>
      <c r="O32" s="358"/>
      <c r="P32" s="437" t="s">
        <v>15</v>
      </c>
      <c r="Q32" s="437" t="s">
        <v>15</v>
      </c>
      <c r="R32" s="355"/>
    </row>
    <row r="33" spans="2:18" x14ac:dyDescent="0.25">
      <c r="B33" s="348" t="s">
        <v>15</v>
      </c>
      <c r="C33" s="109">
        <f t="shared" si="0"/>
        <v>0</v>
      </c>
      <c r="D33" s="109">
        <f t="shared" si="1"/>
        <v>0</v>
      </c>
      <c r="E33" s="109">
        <f t="shared" si="2"/>
        <v>0</v>
      </c>
      <c r="F33" s="358"/>
      <c r="G33" s="358"/>
      <c r="H33" s="358"/>
      <c r="I33" s="358"/>
      <c r="J33" s="358"/>
      <c r="K33" s="358"/>
      <c r="L33" s="358"/>
      <c r="M33" s="358"/>
      <c r="N33" s="358"/>
      <c r="O33" s="358"/>
      <c r="P33" s="437" t="s">
        <v>15</v>
      </c>
      <c r="Q33" s="437" t="s">
        <v>15</v>
      </c>
      <c r="R33" s="355"/>
    </row>
    <row r="34" spans="2:18" x14ac:dyDescent="0.25">
      <c r="B34" s="348" t="s">
        <v>15</v>
      </c>
      <c r="C34" s="109">
        <f t="shared" si="0"/>
        <v>0</v>
      </c>
      <c r="D34" s="109">
        <f t="shared" si="1"/>
        <v>0</v>
      </c>
      <c r="E34" s="109">
        <f t="shared" si="2"/>
        <v>0</v>
      </c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437" t="s">
        <v>15</v>
      </c>
      <c r="Q34" s="437" t="s">
        <v>15</v>
      </c>
      <c r="R34" s="355"/>
    </row>
    <row r="35" spans="2:18" x14ac:dyDescent="0.25">
      <c r="B35" s="348" t="s">
        <v>15</v>
      </c>
      <c r="C35" s="109">
        <f t="shared" si="0"/>
        <v>0</v>
      </c>
      <c r="D35" s="109">
        <f t="shared" si="1"/>
        <v>0</v>
      </c>
      <c r="E35" s="109">
        <f t="shared" si="2"/>
        <v>0</v>
      </c>
      <c r="F35" s="358"/>
      <c r="G35" s="358"/>
      <c r="H35" s="358"/>
      <c r="I35" s="358"/>
      <c r="J35" s="358"/>
      <c r="K35" s="358"/>
      <c r="L35" s="358"/>
      <c r="M35" s="358"/>
      <c r="N35" s="358"/>
      <c r="O35" s="358"/>
      <c r="P35" s="437" t="s">
        <v>15</v>
      </c>
      <c r="Q35" s="437" t="s">
        <v>15</v>
      </c>
      <c r="R35" s="355"/>
    </row>
    <row r="36" spans="2:18" x14ac:dyDescent="0.25">
      <c r="B36" s="348" t="s">
        <v>15</v>
      </c>
      <c r="C36" s="109">
        <f t="shared" si="0"/>
        <v>0</v>
      </c>
      <c r="D36" s="109">
        <f t="shared" si="1"/>
        <v>0</v>
      </c>
      <c r="E36" s="109">
        <f t="shared" si="2"/>
        <v>0</v>
      </c>
      <c r="F36" s="358"/>
      <c r="G36" s="358"/>
      <c r="H36" s="358"/>
      <c r="I36" s="358"/>
      <c r="J36" s="358"/>
      <c r="K36" s="358"/>
      <c r="L36" s="358"/>
      <c r="M36" s="358"/>
      <c r="N36" s="358"/>
      <c r="O36" s="358"/>
      <c r="P36" s="437" t="s">
        <v>15</v>
      </c>
      <c r="Q36" s="437" t="s">
        <v>15</v>
      </c>
      <c r="R36" s="355"/>
    </row>
    <row r="37" spans="2:18" x14ac:dyDescent="0.25">
      <c r="B37" s="348" t="s">
        <v>15</v>
      </c>
      <c r="C37" s="109">
        <f t="shared" si="0"/>
        <v>0</v>
      </c>
      <c r="D37" s="109">
        <f t="shared" si="1"/>
        <v>0</v>
      </c>
      <c r="E37" s="109">
        <f t="shared" si="2"/>
        <v>0</v>
      </c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437" t="s">
        <v>15</v>
      </c>
      <c r="Q37" s="437" t="s">
        <v>15</v>
      </c>
      <c r="R37" s="355"/>
    </row>
    <row r="38" spans="2:18" x14ac:dyDescent="0.25">
      <c r="B38" s="348" t="s">
        <v>15</v>
      </c>
      <c r="C38" s="109">
        <f t="shared" si="0"/>
        <v>0</v>
      </c>
      <c r="D38" s="109">
        <f t="shared" si="1"/>
        <v>0</v>
      </c>
      <c r="E38" s="109">
        <f t="shared" si="2"/>
        <v>0</v>
      </c>
      <c r="F38" s="358"/>
      <c r="G38" s="358"/>
      <c r="H38" s="358"/>
      <c r="I38" s="358"/>
      <c r="J38" s="358"/>
      <c r="K38" s="358"/>
      <c r="L38" s="358"/>
      <c r="M38" s="358"/>
      <c r="N38" s="358"/>
      <c r="O38" s="358"/>
      <c r="P38" s="437" t="s">
        <v>15</v>
      </c>
      <c r="Q38" s="437" t="s">
        <v>15</v>
      </c>
      <c r="R38" s="355"/>
    </row>
    <row r="39" spans="2:18" x14ac:dyDescent="0.25">
      <c r="B39" s="348" t="s">
        <v>15</v>
      </c>
      <c r="C39" s="109">
        <f t="shared" si="0"/>
        <v>0</v>
      </c>
      <c r="D39" s="109">
        <f t="shared" si="1"/>
        <v>0</v>
      </c>
      <c r="E39" s="109">
        <f t="shared" si="2"/>
        <v>0</v>
      </c>
      <c r="F39" s="358"/>
      <c r="G39" s="358"/>
      <c r="H39" s="358"/>
      <c r="I39" s="358"/>
      <c r="J39" s="358"/>
      <c r="K39" s="358"/>
      <c r="L39" s="358"/>
      <c r="M39" s="358"/>
      <c r="N39" s="358"/>
      <c r="O39" s="358"/>
      <c r="P39" s="437" t="s">
        <v>15</v>
      </c>
      <c r="Q39" s="437" t="s">
        <v>15</v>
      </c>
      <c r="R39" s="355"/>
    </row>
    <row r="40" spans="2:18" x14ac:dyDescent="0.25">
      <c r="B40" s="348" t="s">
        <v>15</v>
      </c>
      <c r="C40" s="109">
        <f t="shared" si="0"/>
        <v>0</v>
      </c>
      <c r="D40" s="109">
        <f t="shared" si="1"/>
        <v>0</v>
      </c>
      <c r="E40" s="109">
        <f t="shared" si="2"/>
        <v>0</v>
      </c>
      <c r="F40" s="358"/>
      <c r="G40" s="358"/>
      <c r="H40" s="358"/>
      <c r="I40" s="358"/>
      <c r="J40" s="358"/>
      <c r="K40" s="358"/>
      <c r="L40" s="358"/>
      <c r="M40" s="358"/>
      <c r="N40" s="358"/>
      <c r="O40" s="358"/>
      <c r="P40" s="437" t="s">
        <v>15</v>
      </c>
      <c r="Q40" s="437" t="s">
        <v>15</v>
      </c>
      <c r="R40" s="355"/>
    </row>
    <row r="41" spans="2:18" x14ac:dyDescent="0.25">
      <c r="B41" s="348" t="s">
        <v>15</v>
      </c>
      <c r="C41" s="109">
        <f t="shared" si="0"/>
        <v>0</v>
      </c>
      <c r="D41" s="109">
        <f t="shared" si="1"/>
        <v>0</v>
      </c>
      <c r="E41" s="109">
        <f t="shared" si="2"/>
        <v>0</v>
      </c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437" t="s">
        <v>15</v>
      </c>
      <c r="Q41" s="437" t="s">
        <v>15</v>
      </c>
      <c r="R41" s="355"/>
    </row>
    <row r="42" spans="2:18" x14ac:dyDescent="0.25">
      <c r="B42" s="348" t="s">
        <v>15</v>
      </c>
      <c r="C42" s="109">
        <f t="shared" si="0"/>
        <v>0</v>
      </c>
      <c r="D42" s="109">
        <f t="shared" si="1"/>
        <v>0</v>
      </c>
      <c r="E42" s="109">
        <f t="shared" si="2"/>
        <v>0</v>
      </c>
      <c r="F42" s="358"/>
      <c r="G42" s="358"/>
      <c r="H42" s="358"/>
      <c r="I42" s="358"/>
      <c r="J42" s="358"/>
      <c r="K42" s="358"/>
      <c r="L42" s="358"/>
      <c r="M42" s="358"/>
      <c r="N42" s="358"/>
      <c r="O42" s="358"/>
      <c r="P42" s="437" t="s">
        <v>15</v>
      </c>
      <c r="Q42" s="437" t="s">
        <v>15</v>
      </c>
      <c r="R42" s="355"/>
    </row>
    <row r="43" spans="2:18" x14ac:dyDescent="0.25">
      <c r="B43" s="348" t="s">
        <v>15</v>
      </c>
      <c r="C43" s="109">
        <f t="shared" si="0"/>
        <v>0</v>
      </c>
      <c r="D43" s="109">
        <f t="shared" si="1"/>
        <v>0</v>
      </c>
      <c r="E43" s="109">
        <f t="shared" si="2"/>
        <v>0</v>
      </c>
      <c r="F43" s="358"/>
      <c r="G43" s="358"/>
      <c r="H43" s="358"/>
      <c r="I43" s="358"/>
      <c r="J43" s="358"/>
      <c r="K43" s="358"/>
      <c r="L43" s="358"/>
      <c r="M43" s="358"/>
      <c r="N43" s="358"/>
      <c r="O43" s="358"/>
      <c r="P43" s="437" t="s">
        <v>15</v>
      </c>
      <c r="Q43" s="437" t="s">
        <v>15</v>
      </c>
      <c r="R43" s="355"/>
    </row>
    <row r="44" spans="2:18" x14ac:dyDescent="0.25">
      <c r="B44" s="348" t="s">
        <v>15</v>
      </c>
      <c r="C44" s="109">
        <f t="shared" si="0"/>
        <v>0</v>
      </c>
      <c r="D44" s="109">
        <f t="shared" si="1"/>
        <v>0</v>
      </c>
      <c r="E44" s="109">
        <f t="shared" si="2"/>
        <v>0</v>
      </c>
      <c r="F44" s="358"/>
      <c r="G44" s="358"/>
      <c r="H44" s="358"/>
      <c r="I44" s="358"/>
      <c r="J44" s="358"/>
      <c r="K44" s="358"/>
      <c r="L44" s="358"/>
      <c r="M44" s="358"/>
      <c r="N44" s="358"/>
      <c r="O44" s="358"/>
      <c r="P44" s="437" t="s">
        <v>15</v>
      </c>
      <c r="Q44" s="437" t="s">
        <v>15</v>
      </c>
      <c r="R44" s="355"/>
    </row>
    <row r="45" spans="2:18" x14ac:dyDescent="0.25">
      <c r="B45" s="348" t="s">
        <v>15</v>
      </c>
      <c r="C45" s="109">
        <f t="shared" si="0"/>
        <v>0</v>
      </c>
      <c r="D45" s="109">
        <f t="shared" si="1"/>
        <v>0</v>
      </c>
      <c r="E45" s="109">
        <f t="shared" si="2"/>
        <v>0</v>
      </c>
      <c r="F45" s="358"/>
      <c r="G45" s="358"/>
      <c r="H45" s="358"/>
      <c r="I45" s="358"/>
      <c r="J45" s="358"/>
      <c r="K45" s="358"/>
      <c r="L45" s="358"/>
      <c r="M45" s="358"/>
      <c r="N45" s="358"/>
      <c r="O45" s="358"/>
      <c r="P45" s="437" t="s">
        <v>15</v>
      </c>
      <c r="Q45" s="437" t="s">
        <v>15</v>
      </c>
      <c r="R45" s="355"/>
    </row>
    <row r="46" spans="2:18" x14ac:dyDescent="0.25">
      <c r="B46" s="348" t="s">
        <v>15</v>
      </c>
      <c r="C46" s="109">
        <f t="shared" si="0"/>
        <v>0</v>
      </c>
      <c r="D46" s="109">
        <f t="shared" si="1"/>
        <v>0</v>
      </c>
      <c r="E46" s="109">
        <f t="shared" si="2"/>
        <v>0</v>
      </c>
      <c r="F46" s="358"/>
      <c r="G46" s="358"/>
      <c r="H46" s="358"/>
      <c r="I46" s="358"/>
      <c r="J46" s="358"/>
      <c r="K46" s="358"/>
      <c r="L46" s="358"/>
      <c r="M46" s="358"/>
      <c r="N46" s="358"/>
      <c r="O46" s="358"/>
      <c r="P46" s="437" t="s">
        <v>15</v>
      </c>
      <c r="Q46" s="437" t="s">
        <v>15</v>
      </c>
      <c r="R46" s="355"/>
    </row>
    <row r="47" spans="2:18" x14ac:dyDescent="0.25">
      <c r="B47" s="348" t="s">
        <v>15</v>
      </c>
      <c r="C47" s="109">
        <f t="shared" si="0"/>
        <v>0</v>
      </c>
      <c r="D47" s="109">
        <f t="shared" si="1"/>
        <v>0</v>
      </c>
      <c r="E47" s="109">
        <f t="shared" si="2"/>
        <v>0</v>
      </c>
      <c r="F47" s="358"/>
      <c r="G47" s="358"/>
      <c r="H47" s="358"/>
      <c r="I47" s="358"/>
      <c r="J47" s="358"/>
      <c r="K47" s="358"/>
      <c r="L47" s="358"/>
      <c r="M47" s="358"/>
      <c r="N47" s="358"/>
      <c r="O47" s="358"/>
      <c r="P47" s="437" t="s">
        <v>15</v>
      </c>
      <c r="Q47" s="437" t="s">
        <v>15</v>
      </c>
      <c r="R47" s="355"/>
    </row>
    <row r="48" spans="2:18" x14ac:dyDescent="0.25">
      <c r="B48" s="348" t="s">
        <v>15</v>
      </c>
      <c r="C48" s="109">
        <f t="shared" si="0"/>
        <v>0</v>
      </c>
      <c r="D48" s="109">
        <f t="shared" si="1"/>
        <v>0</v>
      </c>
      <c r="E48" s="109">
        <f t="shared" si="2"/>
        <v>0</v>
      </c>
      <c r="F48" s="358"/>
      <c r="G48" s="358"/>
      <c r="H48" s="358"/>
      <c r="I48" s="358"/>
      <c r="J48" s="358"/>
      <c r="K48" s="358"/>
      <c r="L48" s="358"/>
      <c r="M48" s="358"/>
      <c r="N48" s="358"/>
      <c r="O48" s="358"/>
      <c r="P48" s="437" t="s">
        <v>15</v>
      </c>
      <c r="Q48" s="437" t="s">
        <v>15</v>
      </c>
      <c r="R48" s="355"/>
    </row>
    <row r="49" spans="2:18" x14ac:dyDescent="0.25">
      <c r="B49" s="348" t="s">
        <v>15</v>
      </c>
      <c r="C49" s="109">
        <f t="shared" si="0"/>
        <v>0</v>
      </c>
      <c r="D49" s="109">
        <f t="shared" si="1"/>
        <v>0</v>
      </c>
      <c r="E49" s="109">
        <f t="shared" si="2"/>
        <v>0</v>
      </c>
      <c r="F49" s="358"/>
      <c r="G49" s="358"/>
      <c r="H49" s="358"/>
      <c r="I49" s="358"/>
      <c r="J49" s="358"/>
      <c r="K49" s="358"/>
      <c r="L49" s="358"/>
      <c r="M49" s="358"/>
      <c r="N49" s="358"/>
      <c r="O49" s="358"/>
      <c r="P49" s="437" t="s">
        <v>15</v>
      </c>
      <c r="Q49" s="437" t="s">
        <v>15</v>
      </c>
      <c r="R49" s="355"/>
    </row>
    <row r="50" spans="2:18" x14ac:dyDescent="0.25">
      <c r="B50" s="348" t="s">
        <v>15</v>
      </c>
      <c r="C50" s="109">
        <f t="shared" si="0"/>
        <v>0</v>
      </c>
      <c r="D50" s="109">
        <f t="shared" si="1"/>
        <v>0</v>
      </c>
      <c r="E50" s="109">
        <f t="shared" si="2"/>
        <v>0</v>
      </c>
      <c r="F50" s="358"/>
      <c r="G50" s="358"/>
      <c r="H50" s="358"/>
      <c r="I50" s="358"/>
      <c r="J50" s="358"/>
      <c r="K50" s="358"/>
      <c r="L50" s="358"/>
      <c r="M50" s="358"/>
      <c r="N50" s="358"/>
      <c r="O50" s="358"/>
      <c r="P50" s="437" t="s">
        <v>15</v>
      </c>
      <c r="Q50" s="437" t="s">
        <v>15</v>
      </c>
      <c r="R50" s="355"/>
    </row>
    <row r="51" spans="2:18" x14ac:dyDescent="0.25">
      <c r="B51" s="348" t="s">
        <v>15</v>
      </c>
      <c r="C51" s="109">
        <f t="shared" si="0"/>
        <v>0</v>
      </c>
      <c r="D51" s="109">
        <f t="shared" si="1"/>
        <v>0</v>
      </c>
      <c r="E51" s="109">
        <f t="shared" si="2"/>
        <v>0</v>
      </c>
      <c r="F51" s="358"/>
      <c r="G51" s="358"/>
      <c r="H51" s="358"/>
      <c r="I51" s="358"/>
      <c r="J51" s="358"/>
      <c r="K51" s="358"/>
      <c r="L51" s="358"/>
      <c r="M51" s="358"/>
      <c r="N51" s="358"/>
      <c r="O51" s="358"/>
      <c r="P51" s="437" t="s">
        <v>15</v>
      </c>
      <c r="Q51" s="437" t="s">
        <v>15</v>
      </c>
      <c r="R51" s="355"/>
    </row>
    <row r="52" spans="2:18" x14ac:dyDescent="0.25">
      <c r="B52" s="348" t="s">
        <v>15</v>
      </c>
      <c r="C52" s="109">
        <f t="shared" si="0"/>
        <v>0</v>
      </c>
      <c r="D52" s="109">
        <f t="shared" si="1"/>
        <v>0</v>
      </c>
      <c r="E52" s="109">
        <f t="shared" si="2"/>
        <v>0</v>
      </c>
      <c r="F52" s="358"/>
      <c r="G52" s="358"/>
      <c r="H52" s="358"/>
      <c r="I52" s="358"/>
      <c r="J52" s="358"/>
      <c r="K52" s="358"/>
      <c r="L52" s="358"/>
      <c r="M52" s="358"/>
      <c r="N52" s="358"/>
      <c r="O52" s="358"/>
      <c r="P52" s="437" t="s">
        <v>15</v>
      </c>
      <c r="Q52" s="437" t="s">
        <v>15</v>
      </c>
      <c r="R52" s="355"/>
    </row>
    <row r="53" spans="2:18" x14ac:dyDescent="0.25">
      <c r="B53" s="348" t="s">
        <v>15</v>
      </c>
      <c r="C53" s="109">
        <f t="shared" si="0"/>
        <v>0</v>
      </c>
      <c r="D53" s="109">
        <f t="shared" si="1"/>
        <v>0</v>
      </c>
      <c r="E53" s="109">
        <f t="shared" si="2"/>
        <v>0</v>
      </c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437" t="s">
        <v>15</v>
      </c>
      <c r="Q53" s="437" t="s">
        <v>15</v>
      </c>
      <c r="R53" s="355"/>
    </row>
    <row r="54" spans="2:18" ht="15.75" thickBot="1" x14ac:dyDescent="0.3">
      <c r="B54" s="349"/>
      <c r="C54" s="350"/>
      <c r="D54" s="350"/>
      <c r="E54" s="356"/>
      <c r="F54" s="356"/>
      <c r="G54" s="356"/>
      <c r="H54" s="356"/>
      <c r="I54" s="356"/>
      <c r="J54" s="356"/>
      <c r="K54" s="356"/>
      <c r="L54" s="356"/>
      <c r="M54" s="356"/>
      <c r="N54" s="356"/>
      <c r="O54" s="356"/>
      <c r="P54" s="356"/>
      <c r="Q54" s="356"/>
      <c r="R54" s="357"/>
    </row>
    <row r="55" spans="2:18" ht="15.75" thickTop="1" x14ac:dyDescent="0.25"/>
    <row r="57" spans="2:18" ht="16.5" thickBot="1" x14ac:dyDescent="0.3">
      <c r="B57" s="99" t="s">
        <v>2960</v>
      </c>
    </row>
    <row r="58" spans="2:18" ht="18.75" thickTop="1" x14ac:dyDescent="0.25">
      <c r="B58" s="344" t="s">
        <v>2660</v>
      </c>
      <c r="C58" s="345"/>
      <c r="D58" s="345"/>
      <c r="E58" s="345"/>
      <c r="F58" s="345"/>
      <c r="G58" s="345"/>
      <c r="H58" s="345"/>
      <c r="I58" s="345"/>
      <c r="J58" s="345"/>
      <c r="K58" s="345"/>
      <c r="L58" s="345"/>
      <c r="M58" s="345"/>
      <c r="N58" s="345"/>
      <c r="O58" s="345"/>
      <c r="P58" s="345"/>
      <c r="Q58" s="345"/>
      <c r="R58" s="353"/>
    </row>
    <row r="59" spans="2:18" x14ac:dyDescent="0.25">
      <c r="B59" s="354" t="s">
        <v>2476</v>
      </c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355"/>
    </row>
    <row r="60" spans="2:18" x14ac:dyDescent="0.25">
      <c r="B60" s="871" t="s">
        <v>2677</v>
      </c>
      <c r="C60" s="542"/>
      <c r="D60" s="542"/>
      <c r="E60" s="542"/>
      <c r="F60" s="542"/>
      <c r="G60" s="542"/>
      <c r="H60" s="542"/>
      <c r="I60" s="542"/>
      <c r="J60" s="542"/>
      <c r="K60" s="542"/>
      <c r="L60" s="542"/>
      <c r="M60" s="542"/>
      <c r="N60" s="177"/>
      <c r="O60" s="177"/>
      <c r="P60" s="177"/>
      <c r="Q60" s="177"/>
      <c r="R60" s="355"/>
    </row>
    <row r="61" spans="2:18" x14ac:dyDescent="0.25">
      <c r="B61" s="871"/>
      <c r="C61" s="542"/>
      <c r="D61" s="542"/>
      <c r="E61" s="542"/>
      <c r="F61" s="542"/>
      <c r="G61" s="542"/>
      <c r="H61" s="542"/>
      <c r="I61" s="542"/>
      <c r="J61" s="542"/>
      <c r="K61" s="542"/>
      <c r="L61" s="542"/>
      <c r="M61" s="542"/>
      <c r="N61" s="177"/>
      <c r="O61" s="177"/>
      <c r="P61" s="177"/>
      <c r="Q61" s="177"/>
      <c r="R61" s="355"/>
    </row>
    <row r="62" spans="2:18" x14ac:dyDescent="0.25">
      <c r="B62" s="871"/>
      <c r="C62" s="542"/>
      <c r="D62" s="542"/>
      <c r="E62" s="542"/>
      <c r="F62" s="542"/>
      <c r="G62" s="542"/>
      <c r="H62" s="542"/>
      <c r="I62" s="542"/>
      <c r="J62" s="542"/>
      <c r="K62" s="542"/>
      <c r="L62" s="542"/>
      <c r="M62" s="542"/>
      <c r="N62" s="177"/>
      <c r="O62" s="177"/>
      <c r="P62" s="177"/>
      <c r="Q62" s="177"/>
      <c r="R62" s="355"/>
    </row>
    <row r="63" spans="2:18" x14ac:dyDescent="0.25">
      <c r="B63" s="871"/>
      <c r="C63" s="542"/>
      <c r="D63" s="542"/>
      <c r="E63" s="542"/>
      <c r="F63" s="542"/>
      <c r="G63" s="542"/>
      <c r="H63" s="542"/>
      <c r="I63" s="542"/>
      <c r="J63" s="542"/>
      <c r="K63" s="542"/>
      <c r="L63" s="542"/>
      <c r="M63" s="542"/>
      <c r="N63" s="177"/>
      <c r="O63" s="177"/>
      <c r="P63" s="177"/>
      <c r="Q63" s="177"/>
      <c r="R63" s="355"/>
    </row>
    <row r="64" spans="2:18" x14ac:dyDescent="0.25">
      <c r="B64" s="346"/>
      <c r="C64" s="158"/>
      <c r="D64" s="158"/>
      <c r="R64" s="355"/>
    </row>
    <row r="65" spans="2:18" ht="45" x14ac:dyDescent="0.25">
      <c r="B65" s="347" t="s">
        <v>56</v>
      </c>
      <c r="C65" s="209" t="s">
        <v>2391</v>
      </c>
      <c r="D65" s="209" t="s">
        <v>2803</v>
      </c>
      <c r="E65" s="209" t="s">
        <v>2804</v>
      </c>
      <c r="F65" s="209" t="s">
        <v>2667</v>
      </c>
      <c r="G65" s="209" t="s">
        <v>2668</v>
      </c>
      <c r="H65" s="209" t="s">
        <v>2669</v>
      </c>
      <c r="I65" s="209" t="s">
        <v>2670</v>
      </c>
      <c r="J65" s="209" t="s">
        <v>2671</v>
      </c>
      <c r="K65" s="209" t="s">
        <v>2672</v>
      </c>
      <c r="L65" s="209" t="s">
        <v>2673</v>
      </c>
      <c r="M65" s="209" t="s">
        <v>2674</v>
      </c>
      <c r="N65" s="209" t="s">
        <v>2675</v>
      </c>
      <c r="O65" s="209" t="s">
        <v>2676</v>
      </c>
      <c r="P65" s="436" t="s">
        <v>2975</v>
      </c>
      <c r="Q65" s="436" t="s">
        <v>2976</v>
      </c>
      <c r="R65" s="355"/>
    </row>
    <row r="66" spans="2:18" x14ac:dyDescent="0.25">
      <c r="B66" s="348" t="s">
        <v>15</v>
      </c>
      <c r="C66" s="109">
        <f t="shared" ref="C66:C97" si="3">SUM(F66:O66)</f>
        <v>0</v>
      </c>
      <c r="D66" s="109">
        <f>C66*1000000</f>
        <v>0</v>
      </c>
      <c r="E66" s="109">
        <f>C66/1000</f>
        <v>0</v>
      </c>
      <c r="F66" s="358"/>
      <c r="G66" s="358"/>
      <c r="H66" s="358"/>
      <c r="I66" s="358"/>
      <c r="J66" s="358"/>
      <c r="K66" s="358"/>
      <c r="L66" s="358"/>
      <c r="M66" s="358"/>
      <c r="N66" s="358"/>
      <c r="O66" s="358"/>
      <c r="P66" s="437" t="s">
        <v>15</v>
      </c>
      <c r="Q66" s="437" t="s">
        <v>15</v>
      </c>
      <c r="R66" s="355"/>
    </row>
    <row r="67" spans="2:18" x14ac:dyDescent="0.25">
      <c r="B67" s="348" t="s">
        <v>15</v>
      </c>
      <c r="C67" s="109">
        <f t="shared" si="3"/>
        <v>0</v>
      </c>
      <c r="D67" s="109">
        <f t="shared" ref="D67:D97" si="4">C67*1000000</f>
        <v>0</v>
      </c>
      <c r="E67" s="109">
        <f t="shared" ref="E67:E97" si="5">C67/1000</f>
        <v>0</v>
      </c>
      <c r="F67" s="358"/>
      <c r="G67" s="358"/>
      <c r="H67" s="358"/>
      <c r="I67" s="358"/>
      <c r="J67" s="358"/>
      <c r="K67" s="358"/>
      <c r="L67" s="358"/>
      <c r="M67" s="358"/>
      <c r="N67" s="358"/>
      <c r="O67" s="358"/>
      <c r="P67" s="437" t="s">
        <v>15</v>
      </c>
      <c r="Q67" s="437" t="s">
        <v>15</v>
      </c>
      <c r="R67" s="355"/>
    </row>
    <row r="68" spans="2:18" x14ac:dyDescent="0.25">
      <c r="B68" s="348" t="s">
        <v>15</v>
      </c>
      <c r="C68" s="109">
        <f t="shared" si="3"/>
        <v>0</v>
      </c>
      <c r="D68" s="109">
        <f t="shared" si="4"/>
        <v>0</v>
      </c>
      <c r="E68" s="109">
        <f t="shared" si="5"/>
        <v>0</v>
      </c>
      <c r="F68" s="358"/>
      <c r="G68" s="358"/>
      <c r="H68" s="358"/>
      <c r="I68" s="358"/>
      <c r="J68" s="358"/>
      <c r="K68" s="358"/>
      <c r="L68" s="358"/>
      <c r="M68" s="358"/>
      <c r="N68" s="358"/>
      <c r="O68" s="358"/>
      <c r="P68" s="437" t="s">
        <v>15</v>
      </c>
      <c r="Q68" s="437" t="s">
        <v>15</v>
      </c>
      <c r="R68" s="355"/>
    </row>
    <row r="69" spans="2:18" x14ac:dyDescent="0.25">
      <c r="B69" s="348" t="s">
        <v>15</v>
      </c>
      <c r="C69" s="109">
        <f t="shared" si="3"/>
        <v>0</v>
      </c>
      <c r="D69" s="109">
        <f t="shared" si="4"/>
        <v>0</v>
      </c>
      <c r="E69" s="109">
        <f t="shared" si="5"/>
        <v>0</v>
      </c>
      <c r="F69" s="358"/>
      <c r="G69" s="358"/>
      <c r="H69" s="358"/>
      <c r="I69" s="358"/>
      <c r="J69" s="358"/>
      <c r="K69" s="358"/>
      <c r="L69" s="358"/>
      <c r="M69" s="358"/>
      <c r="N69" s="358"/>
      <c r="O69" s="358"/>
      <c r="P69" s="437" t="s">
        <v>15</v>
      </c>
      <c r="Q69" s="437" t="s">
        <v>15</v>
      </c>
      <c r="R69" s="355"/>
    </row>
    <row r="70" spans="2:18" x14ac:dyDescent="0.25">
      <c r="B70" s="348" t="s">
        <v>15</v>
      </c>
      <c r="C70" s="109">
        <f t="shared" si="3"/>
        <v>0</v>
      </c>
      <c r="D70" s="109">
        <f t="shared" si="4"/>
        <v>0</v>
      </c>
      <c r="E70" s="109">
        <f t="shared" si="5"/>
        <v>0</v>
      </c>
      <c r="F70" s="358"/>
      <c r="G70" s="358"/>
      <c r="H70" s="358"/>
      <c r="I70" s="358"/>
      <c r="J70" s="358"/>
      <c r="K70" s="358"/>
      <c r="L70" s="358"/>
      <c r="M70" s="358"/>
      <c r="N70" s="358"/>
      <c r="O70" s="358"/>
      <c r="P70" s="437" t="s">
        <v>15</v>
      </c>
      <c r="Q70" s="437" t="s">
        <v>15</v>
      </c>
      <c r="R70" s="355"/>
    </row>
    <row r="71" spans="2:18" x14ac:dyDescent="0.25">
      <c r="B71" s="348" t="s">
        <v>15</v>
      </c>
      <c r="C71" s="109">
        <f t="shared" si="3"/>
        <v>0</v>
      </c>
      <c r="D71" s="109">
        <f t="shared" si="4"/>
        <v>0</v>
      </c>
      <c r="E71" s="109">
        <f t="shared" si="5"/>
        <v>0</v>
      </c>
      <c r="F71" s="358"/>
      <c r="G71" s="358"/>
      <c r="H71" s="358"/>
      <c r="I71" s="358"/>
      <c r="J71" s="358"/>
      <c r="K71" s="358"/>
      <c r="L71" s="358"/>
      <c r="M71" s="358"/>
      <c r="N71" s="358"/>
      <c r="O71" s="358"/>
      <c r="P71" s="437" t="s">
        <v>15</v>
      </c>
      <c r="Q71" s="437" t="s">
        <v>15</v>
      </c>
      <c r="R71" s="355"/>
    </row>
    <row r="72" spans="2:18" x14ac:dyDescent="0.25">
      <c r="B72" s="348" t="s">
        <v>15</v>
      </c>
      <c r="C72" s="109">
        <f t="shared" si="3"/>
        <v>0</v>
      </c>
      <c r="D72" s="109">
        <f t="shared" si="4"/>
        <v>0</v>
      </c>
      <c r="E72" s="109">
        <f t="shared" si="5"/>
        <v>0</v>
      </c>
      <c r="F72" s="358"/>
      <c r="G72" s="358"/>
      <c r="H72" s="358"/>
      <c r="I72" s="358"/>
      <c r="J72" s="358"/>
      <c r="K72" s="358"/>
      <c r="L72" s="358"/>
      <c r="M72" s="358"/>
      <c r="N72" s="358"/>
      <c r="O72" s="358"/>
      <c r="P72" s="437" t="s">
        <v>15</v>
      </c>
      <c r="Q72" s="437" t="s">
        <v>15</v>
      </c>
      <c r="R72" s="355"/>
    </row>
    <row r="73" spans="2:18" x14ac:dyDescent="0.25">
      <c r="B73" s="348" t="s">
        <v>15</v>
      </c>
      <c r="C73" s="109">
        <f t="shared" si="3"/>
        <v>0</v>
      </c>
      <c r="D73" s="109">
        <f t="shared" si="4"/>
        <v>0</v>
      </c>
      <c r="E73" s="109">
        <f t="shared" si="5"/>
        <v>0</v>
      </c>
      <c r="F73" s="358"/>
      <c r="G73" s="358"/>
      <c r="H73" s="358"/>
      <c r="I73" s="358"/>
      <c r="J73" s="358"/>
      <c r="K73" s="358"/>
      <c r="L73" s="358"/>
      <c r="M73" s="358"/>
      <c r="N73" s="358"/>
      <c r="O73" s="358"/>
      <c r="P73" s="437" t="s">
        <v>15</v>
      </c>
      <c r="Q73" s="437" t="s">
        <v>15</v>
      </c>
      <c r="R73" s="355"/>
    </row>
    <row r="74" spans="2:18" x14ac:dyDescent="0.25">
      <c r="B74" s="348" t="s">
        <v>15</v>
      </c>
      <c r="C74" s="109">
        <f t="shared" si="3"/>
        <v>0</v>
      </c>
      <c r="D74" s="109">
        <f t="shared" si="4"/>
        <v>0</v>
      </c>
      <c r="E74" s="109">
        <f t="shared" si="5"/>
        <v>0</v>
      </c>
      <c r="F74" s="358"/>
      <c r="G74" s="358"/>
      <c r="H74" s="358"/>
      <c r="I74" s="358"/>
      <c r="J74" s="358"/>
      <c r="K74" s="358"/>
      <c r="L74" s="358"/>
      <c r="M74" s="358"/>
      <c r="N74" s="358"/>
      <c r="O74" s="358"/>
      <c r="P74" s="437" t="s">
        <v>15</v>
      </c>
      <c r="Q74" s="437" t="s">
        <v>15</v>
      </c>
      <c r="R74" s="355"/>
    </row>
    <row r="75" spans="2:18" x14ac:dyDescent="0.25">
      <c r="B75" s="348" t="s">
        <v>15</v>
      </c>
      <c r="C75" s="109">
        <f t="shared" si="3"/>
        <v>0</v>
      </c>
      <c r="D75" s="109">
        <f t="shared" si="4"/>
        <v>0</v>
      </c>
      <c r="E75" s="109">
        <f t="shared" si="5"/>
        <v>0</v>
      </c>
      <c r="F75" s="358"/>
      <c r="G75" s="358"/>
      <c r="H75" s="358"/>
      <c r="I75" s="358"/>
      <c r="J75" s="358"/>
      <c r="K75" s="358"/>
      <c r="L75" s="358"/>
      <c r="M75" s="358"/>
      <c r="N75" s="358"/>
      <c r="O75" s="358"/>
      <c r="P75" s="437" t="s">
        <v>15</v>
      </c>
      <c r="Q75" s="437" t="s">
        <v>15</v>
      </c>
      <c r="R75" s="355"/>
    </row>
    <row r="76" spans="2:18" x14ac:dyDescent="0.25">
      <c r="B76" s="348" t="s">
        <v>15</v>
      </c>
      <c r="C76" s="109">
        <f t="shared" si="3"/>
        <v>0</v>
      </c>
      <c r="D76" s="109">
        <f t="shared" si="4"/>
        <v>0</v>
      </c>
      <c r="E76" s="109">
        <f t="shared" si="5"/>
        <v>0</v>
      </c>
      <c r="F76" s="358"/>
      <c r="G76" s="358"/>
      <c r="H76" s="358"/>
      <c r="I76" s="358"/>
      <c r="J76" s="358"/>
      <c r="K76" s="358"/>
      <c r="L76" s="358"/>
      <c r="M76" s="358"/>
      <c r="N76" s="358"/>
      <c r="O76" s="358"/>
      <c r="P76" s="437" t="s">
        <v>15</v>
      </c>
      <c r="Q76" s="437" t="s">
        <v>15</v>
      </c>
      <c r="R76" s="355"/>
    </row>
    <row r="77" spans="2:18" x14ac:dyDescent="0.25">
      <c r="B77" s="348" t="s">
        <v>15</v>
      </c>
      <c r="C77" s="109">
        <f t="shared" si="3"/>
        <v>0</v>
      </c>
      <c r="D77" s="109">
        <f t="shared" si="4"/>
        <v>0</v>
      </c>
      <c r="E77" s="109">
        <f t="shared" si="5"/>
        <v>0</v>
      </c>
      <c r="F77" s="358"/>
      <c r="G77" s="358"/>
      <c r="H77" s="358"/>
      <c r="I77" s="358"/>
      <c r="J77" s="358"/>
      <c r="K77" s="358"/>
      <c r="L77" s="358"/>
      <c r="M77" s="358"/>
      <c r="N77" s="358"/>
      <c r="O77" s="358"/>
      <c r="P77" s="437" t="s">
        <v>15</v>
      </c>
      <c r="Q77" s="437" t="s">
        <v>15</v>
      </c>
      <c r="R77" s="355"/>
    </row>
    <row r="78" spans="2:18" x14ac:dyDescent="0.25">
      <c r="B78" s="348" t="s">
        <v>15</v>
      </c>
      <c r="C78" s="109">
        <f t="shared" si="3"/>
        <v>0</v>
      </c>
      <c r="D78" s="109">
        <f t="shared" si="4"/>
        <v>0</v>
      </c>
      <c r="E78" s="109">
        <f t="shared" si="5"/>
        <v>0</v>
      </c>
      <c r="F78" s="358"/>
      <c r="G78" s="358"/>
      <c r="H78" s="358"/>
      <c r="I78" s="358"/>
      <c r="J78" s="358"/>
      <c r="K78" s="358"/>
      <c r="L78" s="358"/>
      <c r="M78" s="358"/>
      <c r="N78" s="358"/>
      <c r="O78" s="358"/>
      <c r="P78" s="437" t="s">
        <v>15</v>
      </c>
      <c r="Q78" s="437" t="s">
        <v>15</v>
      </c>
      <c r="R78" s="355"/>
    </row>
    <row r="79" spans="2:18" x14ac:dyDescent="0.25">
      <c r="B79" s="348" t="s">
        <v>15</v>
      </c>
      <c r="C79" s="109">
        <f t="shared" si="3"/>
        <v>0</v>
      </c>
      <c r="D79" s="109">
        <f t="shared" si="4"/>
        <v>0</v>
      </c>
      <c r="E79" s="109">
        <f t="shared" si="5"/>
        <v>0</v>
      </c>
      <c r="F79" s="358"/>
      <c r="G79" s="358"/>
      <c r="H79" s="358"/>
      <c r="I79" s="358"/>
      <c r="J79" s="358"/>
      <c r="K79" s="358"/>
      <c r="L79" s="358"/>
      <c r="M79" s="358"/>
      <c r="N79" s="358"/>
      <c r="O79" s="358"/>
      <c r="P79" s="437" t="s">
        <v>15</v>
      </c>
      <c r="Q79" s="437" t="s">
        <v>15</v>
      </c>
      <c r="R79" s="355"/>
    </row>
    <row r="80" spans="2:18" x14ac:dyDescent="0.25">
      <c r="B80" s="348" t="s">
        <v>15</v>
      </c>
      <c r="C80" s="109">
        <f t="shared" si="3"/>
        <v>0</v>
      </c>
      <c r="D80" s="109">
        <f t="shared" si="4"/>
        <v>0</v>
      </c>
      <c r="E80" s="109">
        <f t="shared" si="5"/>
        <v>0</v>
      </c>
      <c r="F80" s="358"/>
      <c r="G80" s="358"/>
      <c r="H80" s="358"/>
      <c r="I80" s="358"/>
      <c r="J80" s="358"/>
      <c r="K80" s="358"/>
      <c r="L80" s="358"/>
      <c r="M80" s="358"/>
      <c r="N80" s="358"/>
      <c r="O80" s="358"/>
      <c r="P80" s="437" t="s">
        <v>15</v>
      </c>
      <c r="Q80" s="437" t="s">
        <v>15</v>
      </c>
      <c r="R80" s="355"/>
    </row>
    <row r="81" spans="2:18" x14ac:dyDescent="0.25">
      <c r="B81" s="348" t="s">
        <v>15</v>
      </c>
      <c r="C81" s="109">
        <f t="shared" si="3"/>
        <v>0</v>
      </c>
      <c r="D81" s="109">
        <f t="shared" si="4"/>
        <v>0</v>
      </c>
      <c r="E81" s="109">
        <f t="shared" si="5"/>
        <v>0</v>
      </c>
      <c r="F81" s="358"/>
      <c r="G81" s="358"/>
      <c r="H81" s="358"/>
      <c r="I81" s="358"/>
      <c r="J81" s="358"/>
      <c r="K81" s="358"/>
      <c r="L81" s="358"/>
      <c r="M81" s="358"/>
      <c r="N81" s="358"/>
      <c r="O81" s="358"/>
      <c r="P81" s="437" t="s">
        <v>15</v>
      </c>
      <c r="Q81" s="437" t="s">
        <v>15</v>
      </c>
      <c r="R81" s="355"/>
    </row>
    <row r="82" spans="2:18" x14ac:dyDescent="0.25">
      <c r="B82" s="348" t="s">
        <v>15</v>
      </c>
      <c r="C82" s="109">
        <f t="shared" si="3"/>
        <v>0</v>
      </c>
      <c r="D82" s="109">
        <f t="shared" si="4"/>
        <v>0</v>
      </c>
      <c r="E82" s="109">
        <f t="shared" si="5"/>
        <v>0</v>
      </c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437" t="s">
        <v>15</v>
      </c>
      <c r="Q82" s="437" t="s">
        <v>15</v>
      </c>
      <c r="R82" s="355"/>
    </row>
    <row r="83" spans="2:18" x14ac:dyDescent="0.25">
      <c r="B83" s="348" t="s">
        <v>15</v>
      </c>
      <c r="C83" s="109">
        <f t="shared" si="3"/>
        <v>0</v>
      </c>
      <c r="D83" s="109">
        <f t="shared" si="4"/>
        <v>0</v>
      </c>
      <c r="E83" s="109">
        <f t="shared" si="5"/>
        <v>0</v>
      </c>
      <c r="F83" s="358"/>
      <c r="G83" s="358"/>
      <c r="H83" s="358"/>
      <c r="I83" s="358"/>
      <c r="J83" s="358"/>
      <c r="K83" s="358"/>
      <c r="L83" s="358"/>
      <c r="M83" s="358"/>
      <c r="N83" s="358"/>
      <c r="O83" s="358"/>
      <c r="P83" s="437" t="s">
        <v>15</v>
      </c>
      <c r="Q83" s="437" t="s">
        <v>15</v>
      </c>
      <c r="R83" s="355"/>
    </row>
    <row r="84" spans="2:18" x14ac:dyDescent="0.25">
      <c r="B84" s="348" t="s">
        <v>15</v>
      </c>
      <c r="C84" s="109">
        <f t="shared" si="3"/>
        <v>0</v>
      </c>
      <c r="D84" s="109">
        <f t="shared" si="4"/>
        <v>0</v>
      </c>
      <c r="E84" s="109">
        <f t="shared" si="5"/>
        <v>0</v>
      </c>
      <c r="F84" s="358"/>
      <c r="G84" s="358"/>
      <c r="H84" s="358"/>
      <c r="I84" s="358"/>
      <c r="J84" s="358"/>
      <c r="K84" s="358"/>
      <c r="L84" s="358"/>
      <c r="M84" s="358"/>
      <c r="N84" s="358"/>
      <c r="O84" s="358"/>
      <c r="P84" s="437" t="s">
        <v>15</v>
      </c>
      <c r="Q84" s="437" t="s">
        <v>15</v>
      </c>
      <c r="R84" s="355"/>
    </row>
    <row r="85" spans="2:18" x14ac:dyDescent="0.25">
      <c r="B85" s="348" t="s">
        <v>15</v>
      </c>
      <c r="C85" s="109">
        <f t="shared" si="3"/>
        <v>0</v>
      </c>
      <c r="D85" s="109">
        <f t="shared" si="4"/>
        <v>0</v>
      </c>
      <c r="E85" s="109">
        <f t="shared" si="5"/>
        <v>0</v>
      </c>
      <c r="F85" s="358"/>
      <c r="G85" s="358"/>
      <c r="H85" s="358"/>
      <c r="I85" s="358"/>
      <c r="J85" s="358"/>
      <c r="K85" s="358"/>
      <c r="L85" s="358"/>
      <c r="M85" s="358"/>
      <c r="N85" s="358"/>
      <c r="O85" s="358"/>
      <c r="P85" s="437" t="s">
        <v>15</v>
      </c>
      <c r="Q85" s="437" t="s">
        <v>15</v>
      </c>
      <c r="R85" s="355"/>
    </row>
    <row r="86" spans="2:18" x14ac:dyDescent="0.25">
      <c r="B86" s="348" t="s">
        <v>15</v>
      </c>
      <c r="C86" s="109">
        <f t="shared" si="3"/>
        <v>0</v>
      </c>
      <c r="D86" s="109">
        <f t="shared" si="4"/>
        <v>0</v>
      </c>
      <c r="E86" s="109">
        <f t="shared" si="5"/>
        <v>0</v>
      </c>
      <c r="F86" s="358"/>
      <c r="G86" s="358"/>
      <c r="H86" s="358"/>
      <c r="I86" s="358"/>
      <c r="J86" s="358"/>
      <c r="K86" s="358"/>
      <c r="L86" s="358"/>
      <c r="M86" s="358"/>
      <c r="N86" s="358"/>
      <c r="O86" s="358"/>
      <c r="P86" s="437" t="s">
        <v>15</v>
      </c>
      <c r="Q86" s="437" t="s">
        <v>15</v>
      </c>
      <c r="R86" s="355"/>
    </row>
    <row r="87" spans="2:18" x14ac:dyDescent="0.25">
      <c r="B87" s="348" t="s">
        <v>15</v>
      </c>
      <c r="C87" s="109">
        <f t="shared" si="3"/>
        <v>0</v>
      </c>
      <c r="D87" s="109">
        <f t="shared" si="4"/>
        <v>0</v>
      </c>
      <c r="E87" s="109">
        <f t="shared" si="5"/>
        <v>0</v>
      </c>
      <c r="F87" s="358"/>
      <c r="G87" s="358"/>
      <c r="H87" s="358"/>
      <c r="I87" s="358"/>
      <c r="J87" s="358"/>
      <c r="K87" s="358"/>
      <c r="L87" s="358"/>
      <c r="M87" s="358"/>
      <c r="N87" s="358"/>
      <c r="O87" s="358"/>
      <c r="P87" s="437" t="s">
        <v>15</v>
      </c>
      <c r="Q87" s="437" t="s">
        <v>15</v>
      </c>
      <c r="R87" s="355"/>
    </row>
    <row r="88" spans="2:18" x14ac:dyDescent="0.25">
      <c r="B88" s="348" t="s">
        <v>15</v>
      </c>
      <c r="C88" s="109">
        <f t="shared" si="3"/>
        <v>0</v>
      </c>
      <c r="D88" s="109">
        <f t="shared" si="4"/>
        <v>0</v>
      </c>
      <c r="E88" s="109">
        <f t="shared" si="5"/>
        <v>0</v>
      </c>
      <c r="F88" s="358"/>
      <c r="G88" s="358"/>
      <c r="H88" s="358"/>
      <c r="I88" s="358"/>
      <c r="J88" s="358"/>
      <c r="K88" s="358"/>
      <c r="L88" s="358"/>
      <c r="M88" s="358"/>
      <c r="N88" s="358"/>
      <c r="O88" s="358"/>
      <c r="P88" s="437" t="s">
        <v>15</v>
      </c>
      <c r="Q88" s="437" t="s">
        <v>15</v>
      </c>
      <c r="R88" s="355"/>
    </row>
    <row r="89" spans="2:18" x14ac:dyDescent="0.25">
      <c r="B89" s="348" t="s">
        <v>15</v>
      </c>
      <c r="C89" s="109">
        <f t="shared" si="3"/>
        <v>0</v>
      </c>
      <c r="D89" s="109">
        <f t="shared" si="4"/>
        <v>0</v>
      </c>
      <c r="E89" s="109">
        <f t="shared" si="5"/>
        <v>0</v>
      </c>
      <c r="F89" s="358"/>
      <c r="G89" s="358"/>
      <c r="H89" s="358"/>
      <c r="I89" s="358"/>
      <c r="J89" s="358"/>
      <c r="K89" s="358"/>
      <c r="L89" s="358"/>
      <c r="M89" s="358"/>
      <c r="N89" s="358"/>
      <c r="O89" s="358"/>
      <c r="P89" s="437" t="s">
        <v>15</v>
      </c>
      <c r="Q89" s="437" t="s">
        <v>15</v>
      </c>
      <c r="R89" s="355"/>
    </row>
    <row r="90" spans="2:18" x14ac:dyDescent="0.25">
      <c r="B90" s="348" t="s">
        <v>15</v>
      </c>
      <c r="C90" s="109">
        <f t="shared" si="3"/>
        <v>0</v>
      </c>
      <c r="D90" s="109">
        <f t="shared" si="4"/>
        <v>0</v>
      </c>
      <c r="E90" s="109">
        <f t="shared" si="5"/>
        <v>0</v>
      </c>
      <c r="F90" s="358"/>
      <c r="G90" s="358"/>
      <c r="H90" s="358"/>
      <c r="I90" s="358"/>
      <c r="J90" s="358"/>
      <c r="K90" s="358"/>
      <c r="L90" s="358"/>
      <c r="M90" s="358"/>
      <c r="N90" s="358"/>
      <c r="O90" s="358"/>
      <c r="P90" s="437" t="s">
        <v>15</v>
      </c>
      <c r="Q90" s="437" t="s">
        <v>15</v>
      </c>
      <c r="R90" s="355"/>
    </row>
    <row r="91" spans="2:18" x14ac:dyDescent="0.25">
      <c r="B91" s="348" t="s">
        <v>15</v>
      </c>
      <c r="C91" s="109">
        <f t="shared" si="3"/>
        <v>0</v>
      </c>
      <c r="D91" s="109">
        <f t="shared" si="4"/>
        <v>0</v>
      </c>
      <c r="E91" s="109">
        <f t="shared" si="5"/>
        <v>0</v>
      </c>
      <c r="F91" s="358"/>
      <c r="G91" s="358"/>
      <c r="H91" s="358"/>
      <c r="I91" s="358"/>
      <c r="J91" s="358"/>
      <c r="K91" s="358"/>
      <c r="L91" s="358"/>
      <c r="M91" s="358"/>
      <c r="N91" s="358"/>
      <c r="O91" s="358"/>
      <c r="P91" s="437" t="s">
        <v>15</v>
      </c>
      <c r="Q91" s="437" t="s">
        <v>15</v>
      </c>
      <c r="R91" s="355"/>
    </row>
    <row r="92" spans="2:18" x14ac:dyDescent="0.25">
      <c r="B92" s="348" t="s">
        <v>15</v>
      </c>
      <c r="C92" s="109">
        <f t="shared" si="3"/>
        <v>0</v>
      </c>
      <c r="D92" s="109">
        <f t="shared" si="4"/>
        <v>0</v>
      </c>
      <c r="E92" s="109">
        <f t="shared" si="5"/>
        <v>0</v>
      </c>
      <c r="F92" s="358"/>
      <c r="G92" s="358"/>
      <c r="H92" s="358"/>
      <c r="I92" s="358"/>
      <c r="J92" s="358"/>
      <c r="K92" s="358"/>
      <c r="L92" s="358"/>
      <c r="M92" s="358"/>
      <c r="N92" s="358"/>
      <c r="O92" s="358"/>
      <c r="P92" s="437" t="s">
        <v>15</v>
      </c>
      <c r="Q92" s="437" t="s">
        <v>15</v>
      </c>
      <c r="R92" s="355"/>
    </row>
    <row r="93" spans="2:18" x14ac:dyDescent="0.25">
      <c r="B93" s="348" t="s">
        <v>15</v>
      </c>
      <c r="C93" s="109">
        <f t="shared" si="3"/>
        <v>0</v>
      </c>
      <c r="D93" s="109">
        <f t="shared" si="4"/>
        <v>0</v>
      </c>
      <c r="E93" s="109">
        <f t="shared" si="5"/>
        <v>0</v>
      </c>
      <c r="F93" s="358"/>
      <c r="G93" s="358"/>
      <c r="H93" s="358"/>
      <c r="I93" s="358"/>
      <c r="J93" s="358"/>
      <c r="K93" s="358"/>
      <c r="L93" s="358"/>
      <c r="M93" s="358"/>
      <c r="N93" s="358"/>
      <c r="O93" s="358"/>
      <c r="P93" s="437" t="s">
        <v>15</v>
      </c>
      <c r="Q93" s="437" t="s">
        <v>15</v>
      </c>
      <c r="R93" s="355"/>
    </row>
    <row r="94" spans="2:18" x14ac:dyDescent="0.25">
      <c r="B94" s="348" t="s">
        <v>15</v>
      </c>
      <c r="C94" s="109">
        <f t="shared" si="3"/>
        <v>0</v>
      </c>
      <c r="D94" s="109">
        <f t="shared" si="4"/>
        <v>0</v>
      </c>
      <c r="E94" s="109">
        <f t="shared" si="5"/>
        <v>0</v>
      </c>
      <c r="F94" s="358"/>
      <c r="G94" s="358"/>
      <c r="H94" s="358"/>
      <c r="I94" s="358"/>
      <c r="J94" s="358"/>
      <c r="K94" s="358"/>
      <c r="L94" s="358"/>
      <c r="M94" s="358"/>
      <c r="N94" s="358"/>
      <c r="O94" s="358"/>
      <c r="P94" s="437" t="s">
        <v>15</v>
      </c>
      <c r="Q94" s="437" t="s">
        <v>15</v>
      </c>
      <c r="R94" s="355"/>
    </row>
    <row r="95" spans="2:18" x14ac:dyDescent="0.25">
      <c r="B95" s="348" t="s">
        <v>15</v>
      </c>
      <c r="C95" s="109">
        <f t="shared" si="3"/>
        <v>0</v>
      </c>
      <c r="D95" s="109">
        <f t="shared" si="4"/>
        <v>0</v>
      </c>
      <c r="E95" s="109">
        <f t="shared" si="5"/>
        <v>0</v>
      </c>
      <c r="F95" s="358"/>
      <c r="G95" s="358"/>
      <c r="H95" s="358"/>
      <c r="I95" s="358"/>
      <c r="J95" s="358"/>
      <c r="K95" s="358"/>
      <c r="L95" s="358"/>
      <c r="M95" s="358"/>
      <c r="N95" s="358"/>
      <c r="O95" s="358"/>
      <c r="P95" s="437" t="s">
        <v>15</v>
      </c>
      <c r="Q95" s="437" t="s">
        <v>15</v>
      </c>
      <c r="R95" s="355"/>
    </row>
    <row r="96" spans="2:18" x14ac:dyDescent="0.25">
      <c r="B96" s="348" t="s">
        <v>15</v>
      </c>
      <c r="C96" s="109">
        <f t="shared" si="3"/>
        <v>0</v>
      </c>
      <c r="D96" s="109">
        <f t="shared" si="4"/>
        <v>0</v>
      </c>
      <c r="E96" s="109">
        <f t="shared" si="5"/>
        <v>0</v>
      </c>
      <c r="F96" s="358"/>
      <c r="G96" s="358"/>
      <c r="H96" s="358"/>
      <c r="I96" s="358"/>
      <c r="J96" s="358"/>
      <c r="K96" s="358"/>
      <c r="L96" s="358"/>
      <c r="M96" s="358"/>
      <c r="N96" s="358"/>
      <c r="O96" s="358"/>
      <c r="P96" s="437" t="s">
        <v>15</v>
      </c>
      <c r="Q96" s="437" t="s">
        <v>15</v>
      </c>
      <c r="R96" s="355"/>
    </row>
    <row r="97" spans="2:21" x14ac:dyDescent="0.25">
      <c r="B97" s="348" t="s">
        <v>15</v>
      </c>
      <c r="C97" s="109">
        <f t="shared" si="3"/>
        <v>0</v>
      </c>
      <c r="D97" s="109">
        <f t="shared" si="4"/>
        <v>0</v>
      </c>
      <c r="E97" s="109">
        <f t="shared" si="5"/>
        <v>0</v>
      </c>
      <c r="F97" s="358"/>
      <c r="G97" s="358"/>
      <c r="H97" s="358"/>
      <c r="I97" s="358"/>
      <c r="J97" s="358"/>
      <c r="K97" s="358"/>
      <c r="L97" s="358"/>
      <c r="M97" s="358"/>
      <c r="N97" s="358"/>
      <c r="O97" s="358"/>
      <c r="P97" s="437" t="s">
        <v>15</v>
      </c>
      <c r="Q97" s="437" t="s">
        <v>15</v>
      </c>
      <c r="R97" s="355"/>
    </row>
    <row r="98" spans="2:21" ht="15.75" thickBot="1" x14ac:dyDescent="0.3">
      <c r="B98" s="349"/>
      <c r="C98" s="350"/>
      <c r="D98" s="350"/>
      <c r="E98" s="356"/>
      <c r="F98" s="356"/>
      <c r="G98" s="356"/>
      <c r="H98" s="356"/>
      <c r="I98" s="356"/>
      <c r="J98" s="356"/>
      <c r="K98" s="356"/>
      <c r="L98" s="356"/>
      <c r="M98" s="356"/>
      <c r="N98" s="356"/>
      <c r="O98" s="356"/>
      <c r="P98" s="356"/>
      <c r="Q98" s="356"/>
      <c r="R98" s="357"/>
    </row>
    <row r="99" spans="2:21" ht="15.75" thickTop="1" x14ac:dyDescent="0.25"/>
    <row r="101" spans="2:21" ht="16.5" thickBot="1" x14ac:dyDescent="0.3">
      <c r="B101" s="99" t="s">
        <v>2961</v>
      </c>
    </row>
    <row r="102" spans="2:21" ht="18.75" thickTop="1" x14ac:dyDescent="0.25">
      <c r="B102" s="344" t="s">
        <v>2661</v>
      </c>
      <c r="C102" s="345"/>
      <c r="D102" s="345"/>
      <c r="E102" s="345"/>
      <c r="F102" s="345"/>
      <c r="G102" s="345"/>
      <c r="H102" s="345"/>
      <c r="I102" s="345"/>
      <c r="J102" s="345"/>
      <c r="K102" s="345"/>
      <c r="L102" s="345"/>
      <c r="M102" s="345"/>
      <c r="N102" s="345"/>
      <c r="O102" s="345"/>
      <c r="P102" s="345"/>
      <c r="Q102" s="345"/>
      <c r="R102" s="345"/>
      <c r="S102" s="345"/>
      <c r="T102" s="345"/>
      <c r="U102" s="353"/>
    </row>
    <row r="103" spans="2:21" x14ac:dyDescent="0.25">
      <c r="B103" s="354" t="s">
        <v>2476</v>
      </c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355"/>
    </row>
    <row r="104" spans="2:21" x14ac:dyDescent="0.25">
      <c r="B104" s="871" t="s">
        <v>2653</v>
      </c>
      <c r="C104" s="542"/>
      <c r="D104" s="542"/>
      <c r="E104" s="542"/>
      <c r="F104" s="542"/>
      <c r="G104" s="542"/>
      <c r="H104" s="542"/>
      <c r="I104" s="542"/>
      <c r="J104" s="542"/>
      <c r="K104" s="542"/>
      <c r="L104" s="542"/>
      <c r="M104" s="542"/>
      <c r="N104" s="542"/>
      <c r="O104" s="542"/>
      <c r="P104" s="177"/>
      <c r="Q104" s="177"/>
      <c r="R104" s="177"/>
      <c r="S104" s="177"/>
      <c r="T104" s="177"/>
      <c r="U104" s="355"/>
    </row>
    <row r="105" spans="2:21" x14ac:dyDescent="0.25">
      <c r="B105" s="871"/>
      <c r="C105" s="542"/>
      <c r="D105" s="542"/>
      <c r="E105" s="542"/>
      <c r="F105" s="542"/>
      <c r="G105" s="542"/>
      <c r="H105" s="542"/>
      <c r="I105" s="542"/>
      <c r="J105" s="542"/>
      <c r="K105" s="542"/>
      <c r="L105" s="542"/>
      <c r="M105" s="542"/>
      <c r="N105" s="542"/>
      <c r="O105" s="542"/>
      <c r="P105" s="177"/>
      <c r="Q105" s="177"/>
      <c r="R105" s="177"/>
      <c r="S105" s="177"/>
      <c r="T105" s="177"/>
      <c r="U105" s="355"/>
    </row>
    <row r="106" spans="2:21" x14ac:dyDescent="0.25">
      <c r="B106" s="871"/>
      <c r="C106" s="542"/>
      <c r="D106" s="542"/>
      <c r="E106" s="542"/>
      <c r="F106" s="542"/>
      <c r="G106" s="542"/>
      <c r="H106" s="542"/>
      <c r="I106" s="542"/>
      <c r="J106" s="542"/>
      <c r="K106" s="542"/>
      <c r="L106" s="542"/>
      <c r="M106" s="542"/>
      <c r="N106" s="542"/>
      <c r="O106" s="542"/>
      <c r="P106" s="177"/>
      <c r="Q106" s="177"/>
      <c r="R106" s="177"/>
      <c r="S106" s="177"/>
      <c r="T106" s="177"/>
      <c r="U106" s="355"/>
    </row>
    <row r="107" spans="2:21" x14ac:dyDescent="0.25">
      <c r="B107" s="871"/>
      <c r="C107" s="542"/>
      <c r="D107" s="542"/>
      <c r="E107" s="542"/>
      <c r="F107" s="542"/>
      <c r="G107" s="542"/>
      <c r="H107" s="542"/>
      <c r="I107" s="542"/>
      <c r="J107" s="542"/>
      <c r="K107" s="542"/>
      <c r="L107" s="542"/>
      <c r="M107" s="542"/>
      <c r="N107" s="542"/>
      <c r="O107" s="542"/>
      <c r="P107" s="177"/>
      <c r="Q107" s="177"/>
      <c r="R107" s="177"/>
      <c r="S107" s="177"/>
      <c r="T107" s="177"/>
      <c r="U107" s="355"/>
    </row>
    <row r="108" spans="2:21" x14ac:dyDescent="0.25">
      <c r="B108" s="346"/>
      <c r="C108" s="158"/>
      <c r="D108" s="158"/>
      <c r="U108" s="355"/>
    </row>
    <row r="109" spans="2:21" ht="45" x14ac:dyDescent="0.25">
      <c r="B109" s="347" t="s">
        <v>56</v>
      </c>
      <c r="C109" s="209" t="s">
        <v>2391</v>
      </c>
      <c r="D109" s="209" t="s">
        <v>2803</v>
      </c>
      <c r="E109" s="209" t="s">
        <v>2804</v>
      </c>
      <c r="F109" s="209" t="s">
        <v>2643</v>
      </c>
      <c r="G109" s="209" t="s">
        <v>2644</v>
      </c>
      <c r="H109" s="209" t="s">
        <v>2645</v>
      </c>
      <c r="I109" s="209" t="s">
        <v>2646</v>
      </c>
      <c r="J109" s="209" t="s">
        <v>2647</v>
      </c>
      <c r="K109" s="209" t="s">
        <v>2648</v>
      </c>
      <c r="L109" s="209" t="s">
        <v>2649</v>
      </c>
      <c r="M109" s="209" t="s">
        <v>2650</v>
      </c>
      <c r="N109" s="209" t="s">
        <v>2651</v>
      </c>
      <c r="O109" s="209" t="s">
        <v>2652</v>
      </c>
      <c r="P109" s="209" t="s">
        <v>2654</v>
      </c>
      <c r="Q109" s="209" t="s">
        <v>2655</v>
      </c>
      <c r="R109" s="436"/>
      <c r="S109" s="436" t="s">
        <v>2975</v>
      </c>
      <c r="T109" s="436" t="s">
        <v>2976</v>
      </c>
      <c r="U109" s="355"/>
    </row>
    <row r="110" spans="2:21" x14ac:dyDescent="0.25">
      <c r="B110" s="348" t="s">
        <v>15</v>
      </c>
      <c r="C110" s="109">
        <f t="shared" ref="C110:C141" si="6">SUM(F110:Q110)</f>
        <v>0</v>
      </c>
      <c r="D110" s="109">
        <f>C110*1000000</f>
        <v>0</v>
      </c>
      <c r="E110" s="109">
        <f>C110/1000</f>
        <v>0</v>
      </c>
      <c r="F110" s="358"/>
      <c r="G110" s="358"/>
      <c r="H110" s="358"/>
      <c r="I110" s="358"/>
      <c r="J110" s="358"/>
      <c r="K110" s="358"/>
      <c r="L110" s="358"/>
      <c r="M110" s="358"/>
      <c r="N110" s="358"/>
      <c r="O110" s="358"/>
      <c r="P110" s="358"/>
      <c r="Q110" s="358"/>
      <c r="R110" s="437"/>
      <c r="S110" s="437" t="s">
        <v>15</v>
      </c>
      <c r="T110" s="437" t="s">
        <v>15</v>
      </c>
      <c r="U110" s="355"/>
    </row>
    <row r="111" spans="2:21" x14ac:dyDescent="0.25">
      <c r="B111" s="348" t="s">
        <v>15</v>
      </c>
      <c r="C111" s="109">
        <f t="shared" si="6"/>
        <v>0</v>
      </c>
      <c r="D111" s="109">
        <f t="shared" ref="D111:D141" si="7">C111*1000000</f>
        <v>0</v>
      </c>
      <c r="E111" s="109">
        <f t="shared" ref="E111:E141" si="8">C111/1000</f>
        <v>0</v>
      </c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437"/>
      <c r="S111" s="437" t="s">
        <v>15</v>
      </c>
      <c r="T111" s="437" t="s">
        <v>15</v>
      </c>
      <c r="U111" s="355"/>
    </row>
    <row r="112" spans="2:21" x14ac:dyDescent="0.25">
      <c r="B112" s="348" t="s">
        <v>15</v>
      </c>
      <c r="C112" s="109">
        <f t="shared" si="6"/>
        <v>0</v>
      </c>
      <c r="D112" s="109">
        <f t="shared" si="7"/>
        <v>0</v>
      </c>
      <c r="E112" s="109">
        <f t="shared" si="8"/>
        <v>0</v>
      </c>
      <c r="F112" s="358"/>
      <c r="G112" s="358"/>
      <c r="H112" s="358"/>
      <c r="I112" s="358"/>
      <c r="J112" s="358"/>
      <c r="K112" s="358"/>
      <c r="L112" s="358"/>
      <c r="M112" s="358"/>
      <c r="N112" s="358"/>
      <c r="O112" s="358"/>
      <c r="P112" s="358"/>
      <c r="Q112" s="358"/>
      <c r="R112" s="437"/>
      <c r="S112" s="437" t="s">
        <v>15</v>
      </c>
      <c r="T112" s="437" t="s">
        <v>15</v>
      </c>
      <c r="U112" s="355"/>
    </row>
    <row r="113" spans="2:21" x14ac:dyDescent="0.25">
      <c r="B113" s="348" t="s">
        <v>15</v>
      </c>
      <c r="C113" s="109">
        <f t="shared" si="6"/>
        <v>0</v>
      </c>
      <c r="D113" s="109">
        <f t="shared" si="7"/>
        <v>0</v>
      </c>
      <c r="E113" s="109">
        <f t="shared" si="8"/>
        <v>0</v>
      </c>
      <c r="F113" s="358"/>
      <c r="G113" s="358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  <c r="R113" s="437"/>
      <c r="S113" s="437" t="s">
        <v>15</v>
      </c>
      <c r="T113" s="437" t="s">
        <v>15</v>
      </c>
      <c r="U113" s="355"/>
    </row>
    <row r="114" spans="2:21" x14ac:dyDescent="0.25">
      <c r="B114" s="348" t="s">
        <v>15</v>
      </c>
      <c r="C114" s="109">
        <f t="shared" si="6"/>
        <v>0</v>
      </c>
      <c r="D114" s="109">
        <f t="shared" si="7"/>
        <v>0</v>
      </c>
      <c r="E114" s="109">
        <f t="shared" si="8"/>
        <v>0</v>
      </c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437"/>
      <c r="S114" s="437" t="s">
        <v>15</v>
      </c>
      <c r="T114" s="437" t="s">
        <v>15</v>
      </c>
      <c r="U114" s="355"/>
    </row>
    <row r="115" spans="2:21" x14ac:dyDescent="0.25">
      <c r="B115" s="348" t="s">
        <v>15</v>
      </c>
      <c r="C115" s="109">
        <f t="shared" si="6"/>
        <v>0</v>
      </c>
      <c r="D115" s="109">
        <f t="shared" si="7"/>
        <v>0</v>
      </c>
      <c r="E115" s="109">
        <f t="shared" si="8"/>
        <v>0</v>
      </c>
      <c r="F115" s="358"/>
      <c r="G115" s="358"/>
      <c r="H115" s="358"/>
      <c r="I115" s="358"/>
      <c r="J115" s="358"/>
      <c r="K115" s="358"/>
      <c r="L115" s="358"/>
      <c r="M115" s="358"/>
      <c r="N115" s="358"/>
      <c r="O115" s="358"/>
      <c r="P115" s="358"/>
      <c r="Q115" s="358"/>
      <c r="R115" s="437"/>
      <c r="S115" s="437" t="s">
        <v>15</v>
      </c>
      <c r="T115" s="437" t="s">
        <v>15</v>
      </c>
      <c r="U115" s="355"/>
    </row>
    <row r="116" spans="2:21" x14ac:dyDescent="0.25">
      <c r="B116" s="348" t="s">
        <v>15</v>
      </c>
      <c r="C116" s="109">
        <f t="shared" si="6"/>
        <v>0</v>
      </c>
      <c r="D116" s="109">
        <f t="shared" si="7"/>
        <v>0</v>
      </c>
      <c r="E116" s="109">
        <f t="shared" si="8"/>
        <v>0</v>
      </c>
      <c r="F116" s="358"/>
      <c r="G116" s="358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437"/>
      <c r="S116" s="437" t="s">
        <v>15</v>
      </c>
      <c r="T116" s="437" t="s">
        <v>15</v>
      </c>
      <c r="U116" s="355"/>
    </row>
    <row r="117" spans="2:21" x14ac:dyDescent="0.25">
      <c r="B117" s="348" t="s">
        <v>15</v>
      </c>
      <c r="C117" s="109">
        <f t="shared" si="6"/>
        <v>0</v>
      </c>
      <c r="D117" s="109">
        <f t="shared" si="7"/>
        <v>0</v>
      </c>
      <c r="E117" s="109">
        <f t="shared" si="8"/>
        <v>0</v>
      </c>
      <c r="F117" s="358"/>
      <c r="G117" s="358"/>
      <c r="H117" s="358"/>
      <c r="I117" s="358"/>
      <c r="J117" s="358"/>
      <c r="K117" s="358"/>
      <c r="L117" s="358"/>
      <c r="M117" s="358"/>
      <c r="N117" s="358"/>
      <c r="O117" s="358"/>
      <c r="P117" s="358"/>
      <c r="Q117" s="358"/>
      <c r="R117" s="437"/>
      <c r="S117" s="437" t="s">
        <v>15</v>
      </c>
      <c r="T117" s="437" t="s">
        <v>15</v>
      </c>
      <c r="U117" s="355"/>
    </row>
    <row r="118" spans="2:21" x14ac:dyDescent="0.25">
      <c r="B118" s="348" t="s">
        <v>15</v>
      </c>
      <c r="C118" s="109">
        <f t="shared" si="6"/>
        <v>0</v>
      </c>
      <c r="D118" s="109">
        <f t="shared" si="7"/>
        <v>0</v>
      </c>
      <c r="E118" s="109">
        <f t="shared" si="8"/>
        <v>0</v>
      </c>
      <c r="F118" s="358"/>
      <c r="G118" s="358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437"/>
      <c r="S118" s="437" t="s">
        <v>15</v>
      </c>
      <c r="T118" s="437" t="s">
        <v>15</v>
      </c>
      <c r="U118" s="355"/>
    </row>
    <row r="119" spans="2:21" x14ac:dyDescent="0.25">
      <c r="B119" s="348" t="s">
        <v>15</v>
      </c>
      <c r="C119" s="109">
        <f t="shared" si="6"/>
        <v>0</v>
      </c>
      <c r="D119" s="109">
        <f t="shared" si="7"/>
        <v>0</v>
      </c>
      <c r="E119" s="109">
        <f t="shared" si="8"/>
        <v>0</v>
      </c>
      <c r="F119" s="358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437"/>
      <c r="S119" s="437" t="s">
        <v>15</v>
      </c>
      <c r="T119" s="437" t="s">
        <v>15</v>
      </c>
      <c r="U119" s="355"/>
    </row>
    <row r="120" spans="2:21" x14ac:dyDescent="0.25">
      <c r="B120" s="348" t="s">
        <v>15</v>
      </c>
      <c r="C120" s="109">
        <f t="shared" si="6"/>
        <v>0</v>
      </c>
      <c r="D120" s="109">
        <f t="shared" si="7"/>
        <v>0</v>
      </c>
      <c r="E120" s="109">
        <f t="shared" si="8"/>
        <v>0</v>
      </c>
      <c r="F120" s="358"/>
      <c r="G120" s="358"/>
      <c r="H120" s="358"/>
      <c r="I120" s="358"/>
      <c r="J120" s="358"/>
      <c r="K120" s="358"/>
      <c r="L120" s="358"/>
      <c r="M120" s="358"/>
      <c r="N120" s="358"/>
      <c r="O120" s="358"/>
      <c r="P120" s="358"/>
      <c r="Q120" s="358"/>
      <c r="R120" s="437"/>
      <c r="S120" s="437" t="s">
        <v>15</v>
      </c>
      <c r="T120" s="437" t="s">
        <v>15</v>
      </c>
      <c r="U120" s="355"/>
    </row>
    <row r="121" spans="2:21" x14ac:dyDescent="0.25">
      <c r="B121" s="348" t="s">
        <v>15</v>
      </c>
      <c r="C121" s="109">
        <f t="shared" si="6"/>
        <v>0</v>
      </c>
      <c r="D121" s="109">
        <f t="shared" si="7"/>
        <v>0</v>
      </c>
      <c r="E121" s="109">
        <f t="shared" si="8"/>
        <v>0</v>
      </c>
      <c r="F121" s="358"/>
      <c r="G121" s="358"/>
      <c r="H121" s="358"/>
      <c r="I121" s="358"/>
      <c r="J121" s="358"/>
      <c r="K121" s="358"/>
      <c r="L121" s="358"/>
      <c r="M121" s="358"/>
      <c r="N121" s="358"/>
      <c r="O121" s="358"/>
      <c r="P121" s="358"/>
      <c r="Q121" s="358"/>
      <c r="R121" s="437"/>
      <c r="S121" s="437" t="s">
        <v>15</v>
      </c>
      <c r="T121" s="437" t="s">
        <v>15</v>
      </c>
      <c r="U121" s="355"/>
    </row>
    <row r="122" spans="2:21" x14ac:dyDescent="0.25">
      <c r="B122" s="348" t="s">
        <v>15</v>
      </c>
      <c r="C122" s="109">
        <f t="shared" si="6"/>
        <v>0</v>
      </c>
      <c r="D122" s="109">
        <f t="shared" si="7"/>
        <v>0</v>
      </c>
      <c r="E122" s="109">
        <f t="shared" si="8"/>
        <v>0</v>
      </c>
      <c r="F122" s="358"/>
      <c r="G122" s="358"/>
      <c r="H122" s="358"/>
      <c r="I122" s="358"/>
      <c r="J122" s="358"/>
      <c r="K122" s="358"/>
      <c r="L122" s="358"/>
      <c r="M122" s="358"/>
      <c r="N122" s="358"/>
      <c r="O122" s="358"/>
      <c r="P122" s="358"/>
      <c r="Q122" s="358"/>
      <c r="R122" s="437"/>
      <c r="S122" s="437" t="s">
        <v>15</v>
      </c>
      <c r="T122" s="437" t="s">
        <v>15</v>
      </c>
      <c r="U122" s="355"/>
    </row>
    <row r="123" spans="2:21" x14ac:dyDescent="0.25">
      <c r="B123" s="348" t="s">
        <v>15</v>
      </c>
      <c r="C123" s="109">
        <f t="shared" si="6"/>
        <v>0</v>
      </c>
      <c r="D123" s="109">
        <f t="shared" si="7"/>
        <v>0</v>
      </c>
      <c r="E123" s="109">
        <f t="shared" si="8"/>
        <v>0</v>
      </c>
      <c r="F123" s="358"/>
      <c r="G123" s="358"/>
      <c r="H123" s="358"/>
      <c r="I123" s="358"/>
      <c r="J123" s="358"/>
      <c r="K123" s="358"/>
      <c r="L123" s="358"/>
      <c r="M123" s="358"/>
      <c r="N123" s="358"/>
      <c r="O123" s="358"/>
      <c r="P123" s="358"/>
      <c r="Q123" s="358"/>
      <c r="R123" s="437"/>
      <c r="S123" s="437" t="s">
        <v>15</v>
      </c>
      <c r="T123" s="437" t="s">
        <v>15</v>
      </c>
      <c r="U123" s="355"/>
    </row>
    <row r="124" spans="2:21" x14ac:dyDescent="0.25">
      <c r="B124" s="348" t="s">
        <v>15</v>
      </c>
      <c r="C124" s="109">
        <f t="shared" si="6"/>
        <v>0</v>
      </c>
      <c r="D124" s="109">
        <f t="shared" si="7"/>
        <v>0</v>
      </c>
      <c r="E124" s="109">
        <f t="shared" si="8"/>
        <v>0</v>
      </c>
      <c r="F124" s="358"/>
      <c r="G124" s="358"/>
      <c r="H124" s="358"/>
      <c r="I124" s="358"/>
      <c r="J124" s="358"/>
      <c r="K124" s="358"/>
      <c r="L124" s="358"/>
      <c r="M124" s="358"/>
      <c r="N124" s="358"/>
      <c r="O124" s="358"/>
      <c r="P124" s="358"/>
      <c r="Q124" s="358"/>
      <c r="R124" s="437"/>
      <c r="S124" s="437" t="s">
        <v>15</v>
      </c>
      <c r="T124" s="437" t="s">
        <v>15</v>
      </c>
      <c r="U124" s="355"/>
    </row>
    <row r="125" spans="2:21" x14ac:dyDescent="0.25">
      <c r="B125" s="348" t="s">
        <v>15</v>
      </c>
      <c r="C125" s="109">
        <f t="shared" si="6"/>
        <v>0</v>
      </c>
      <c r="D125" s="109">
        <f t="shared" si="7"/>
        <v>0</v>
      </c>
      <c r="E125" s="109">
        <f t="shared" si="8"/>
        <v>0</v>
      </c>
      <c r="F125" s="358"/>
      <c r="G125" s="358"/>
      <c r="H125" s="358"/>
      <c r="I125" s="358"/>
      <c r="J125" s="358"/>
      <c r="K125" s="358"/>
      <c r="L125" s="358"/>
      <c r="M125" s="358"/>
      <c r="N125" s="358"/>
      <c r="O125" s="358"/>
      <c r="P125" s="358"/>
      <c r="Q125" s="358"/>
      <c r="R125" s="437"/>
      <c r="S125" s="437" t="s">
        <v>15</v>
      </c>
      <c r="T125" s="437" t="s">
        <v>15</v>
      </c>
      <c r="U125" s="355"/>
    </row>
    <row r="126" spans="2:21" x14ac:dyDescent="0.25">
      <c r="B126" s="348" t="s">
        <v>15</v>
      </c>
      <c r="C126" s="109">
        <f t="shared" si="6"/>
        <v>0</v>
      </c>
      <c r="D126" s="109">
        <f t="shared" si="7"/>
        <v>0</v>
      </c>
      <c r="E126" s="109">
        <f t="shared" si="8"/>
        <v>0</v>
      </c>
      <c r="F126" s="358"/>
      <c r="G126" s="358"/>
      <c r="H126" s="358"/>
      <c r="I126" s="358"/>
      <c r="J126" s="358"/>
      <c r="K126" s="358"/>
      <c r="L126" s="358"/>
      <c r="M126" s="358"/>
      <c r="N126" s="358"/>
      <c r="O126" s="358"/>
      <c r="P126" s="358"/>
      <c r="Q126" s="358"/>
      <c r="R126" s="437"/>
      <c r="S126" s="437" t="s">
        <v>15</v>
      </c>
      <c r="T126" s="437" t="s">
        <v>15</v>
      </c>
      <c r="U126" s="355"/>
    </row>
    <row r="127" spans="2:21" x14ac:dyDescent="0.25">
      <c r="B127" s="348" t="s">
        <v>15</v>
      </c>
      <c r="C127" s="109">
        <f t="shared" si="6"/>
        <v>0</v>
      </c>
      <c r="D127" s="109">
        <f t="shared" si="7"/>
        <v>0</v>
      </c>
      <c r="E127" s="109">
        <f t="shared" si="8"/>
        <v>0</v>
      </c>
      <c r="F127" s="358"/>
      <c r="G127" s="358"/>
      <c r="H127" s="358"/>
      <c r="I127" s="358"/>
      <c r="J127" s="358"/>
      <c r="K127" s="358"/>
      <c r="L127" s="358"/>
      <c r="M127" s="358"/>
      <c r="N127" s="358"/>
      <c r="O127" s="358"/>
      <c r="P127" s="358"/>
      <c r="Q127" s="358"/>
      <c r="R127" s="437"/>
      <c r="S127" s="437" t="s">
        <v>15</v>
      </c>
      <c r="T127" s="437" t="s">
        <v>15</v>
      </c>
      <c r="U127" s="355"/>
    </row>
    <row r="128" spans="2:21" x14ac:dyDescent="0.25">
      <c r="B128" s="348" t="s">
        <v>15</v>
      </c>
      <c r="C128" s="109">
        <f t="shared" si="6"/>
        <v>0</v>
      </c>
      <c r="D128" s="109">
        <f t="shared" si="7"/>
        <v>0</v>
      </c>
      <c r="E128" s="109">
        <f t="shared" si="8"/>
        <v>0</v>
      </c>
      <c r="F128" s="358"/>
      <c r="G128" s="358"/>
      <c r="H128" s="358"/>
      <c r="I128" s="358"/>
      <c r="J128" s="358"/>
      <c r="K128" s="358"/>
      <c r="L128" s="358"/>
      <c r="M128" s="358"/>
      <c r="N128" s="358"/>
      <c r="O128" s="358"/>
      <c r="P128" s="358"/>
      <c r="Q128" s="358"/>
      <c r="R128" s="437"/>
      <c r="S128" s="437" t="s">
        <v>15</v>
      </c>
      <c r="T128" s="437" t="s">
        <v>15</v>
      </c>
      <c r="U128" s="355"/>
    </row>
    <row r="129" spans="2:21" x14ac:dyDescent="0.25">
      <c r="B129" s="348" t="s">
        <v>15</v>
      </c>
      <c r="C129" s="109">
        <f t="shared" si="6"/>
        <v>0</v>
      </c>
      <c r="D129" s="109">
        <f t="shared" si="7"/>
        <v>0</v>
      </c>
      <c r="E129" s="109">
        <f t="shared" si="8"/>
        <v>0</v>
      </c>
      <c r="F129" s="358"/>
      <c r="G129" s="358"/>
      <c r="H129" s="358"/>
      <c r="I129" s="358"/>
      <c r="J129" s="358"/>
      <c r="K129" s="358"/>
      <c r="L129" s="358"/>
      <c r="M129" s="358"/>
      <c r="N129" s="358"/>
      <c r="O129" s="358"/>
      <c r="P129" s="358"/>
      <c r="Q129" s="358"/>
      <c r="R129" s="437"/>
      <c r="S129" s="437" t="s">
        <v>15</v>
      </c>
      <c r="T129" s="437" t="s">
        <v>15</v>
      </c>
      <c r="U129" s="355"/>
    </row>
    <row r="130" spans="2:21" x14ac:dyDescent="0.25">
      <c r="B130" s="348" t="s">
        <v>15</v>
      </c>
      <c r="C130" s="109">
        <f t="shared" si="6"/>
        <v>0</v>
      </c>
      <c r="D130" s="109">
        <f t="shared" si="7"/>
        <v>0</v>
      </c>
      <c r="E130" s="109">
        <f t="shared" si="8"/>
        <v>0</v>
      </c>
      <c r="F130" s="358"/>
      <c r="G130" s="358"/>
      <c r="H130" s="358"/>
      <c r="I130" s="358"/>
      <c r="J130" s="358"/>
      <c r="K130" s="358"/>
      <c r="L130" s="358"/>
      <c r="M130" s="358"/>
      <c r="N130" s="358"/>
      <c r="O130" s="358"/>
      <c r="P130" s="358"/>
      <c r="Q130" s="358"/>
      <c r="R130" s="437"/>
      <c r="S130" s="437" t="s">
        <v>15</v>
      </c>
      <c r="T130" s="437" t="s">
        <v>15</v>
      </c>
      <c r="U130" s="355"/>
    </row>
    <row r="131" spans="2:21" x14ac:dyDescent="0.25">
      <c r="B131" s="348" t="s">
        <v>15</v>
      </c>
      <c r="C131" s="109">
        <f t="shared" si="6"/>
        <v>0</v>
      </c>
      <c r="D131" s="109">
        <f t="shared" si="7"/>
        <v>0</v>
      </c>
      <c r="E131" s="109">
        <f t="shared" si="8"/>
        <v>0</v>
      </c>
      <c r="F131" s="358"/>
      <c r="G131" s="358"/>
      <c r="H131" s="358"/>
      <c r="I131" s="358"/>
      <c r="J131" s="358"/>
      <c r="K131" s="358"/>
      <c r="L131" s="358"/>
      <c r="M131" s="358"/>
      <c r="N131" s="358"/>
      <c r="O131" s="358"/>
      <c r="P131" s="358"/>
      <c r="Q131" s="358"/>
      <c r="R131" s="437"/>
      <c r="S131" s="437" t="s">
        <v>15</v>
      </c>
      <c r="T131" s="437" t="s">
        <v>15</v>
      </c>
      <c r="U131" s="355"/>
    </row>
    <row r="132" spans="2:21" x14ac:dyDescent="0.25">
      <c r="B132" s="348" t="s">
        <v>15</v>
      </c>
      <c r="C132" s="109">
        <f t="shared" si="6"/>
        <v>0</v>
      </c>
      <c r="D132" s="109">
        <f t="shared" si="7"/>
        <v>0</v>
      </c>
      <c r="E132" s="109">
        <f t="shared" si="8"/>
        <v>0</v>
      </c>
      <c r="F132" s="358"/>
      <c r="G132" s="358"/>
      <c r="H132" s="358"/>
      <c r="I132" s="358"/>
      <c r="J132" s="358"/>
      <c r="K132" s="358"/>
      <c r="L132" s="358"/>
      <c r="M132" s="358"/>
      <c r="N132" s="358"/>
      <c r="O132" s="358"/>
      <c r="P132" s="358"/>
      <c r="Q132" s="358"/>
      <c r="R132" s="437"/>
      <c r="S132" s="437" t="s">
        <v>15</v>
      </c>
      <c r="T132" s="437" t="s">
        <v>15</v>
      </c>
      <c r="U132" s="355"/>
    </row>
    <row r="133" spans="2:21" x14ac:dyDescent="0.25">
      <c r="B133" s="348" t="s">
        <v>15</v>
      </c>
      <c r="C133" s="109">
        <f t="shared" si="6"/>
        <v>0</v>
      </c>
      <c r="D133" s="109">
        <f t="shared" si="7"/>
        <v>0</v>
      </c>
      <c r="E133" s="109">
        <f t="shared" si="8"/>
        <v>0</v>
      </c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358"/>
      <c r="R133" s="437"/>
      <c r="S133" s="437" t="s">
        <v>15</v>
      </c>
      <c r="T133" s="437" t="s">
        <v>15</v>
      </c>
      <c r="U133" s="355"/>
    </row>
    <row r="134" spans="2:21" x14ac:dyDescent="0.25">
      <c r="B134" s="348" t="s">
        <v>15</v>
      </c>
      <c r="C134" s="109">
        <f t="shared" si="6"/>
        <v>0</v>
      </c>
      <c r="D134" s="109">
        <f t="shared" si="7"/>
        <v>0</v>
      </c>
      <c r="E134" s="109">
        <f t="shared" si="8"/>
        <v>0</v>
      </c>
      <c r="F134" s="358"/>
      <c r="G134" s="358"/>
      <c r="H134" s="358"/>
      <c r="I134" s="358"/>
      <c r="J134" s="358"/>
      <c r="K134" s="358"/>
      <c r="L134" s="358"/>
      <c r="M134" s="358"/>
      <c r="N134" s="358"/>
      <c r="O134" s="358"/>
      <c r="P134" s="358"/>
      <c r="Q134" s="358"/>
      <c r="R134" s="437"/>
      <c r="S134" s="437" t="s">
        <v>15</v>
      </c>
      <c r="T134" s="437" t="s">
        <v>15</v>
      </c>
      <c r="U134" s="355"/>
    </row>
    <row r="135" spans="2:21" x14ac:dyDescent="0.25">
      <c r="B135" s="348" t="s">
        <v>15</v>
      </c>
      <c r="C135" s="109">
        <f t="shared" si="6"/>
        <v>0</v>
      </c>
      <c r="D135" s="109">
        <f t="shared" si="7"/>
        <v>0</v>
      </c>
      <c r="E135" s="109">
        <f t="shared" si="8"/>
        <v>0</v>
      </c>
      <c r="F135" s="358"/>
      <c r="G135" s="358"/>
      <c r="H135" s="358"/>
      <c r="I135" s="358"/>
      <c r="J135" s="358"/>
      <c r="K135" s="358"/>
      <c r="L135" s="358"/>
      <c r="M135" s="358"/>
      <c r="N135" s="358"/>
      <c r="O135" s="358"/>
      <c r="P135" s="358"/>
      <c r="Q135" s="358"/>
      <c r="R135" s="437"/>
      <c r="S135" s="437" t="s">
        <v>15</v>
      </c>
      <c r="T135" s="437" t="s">
        <v>15</v>
      </c>
      <c r="U135" s="355"/>
    </row>
    <row r="136" spans="2:21" x14ac:dyDescent="0.25">
      <c r="B136" s="348" t="s">
        <v>15</v>
      </c>
      <c r="C136" s="109">
        <f t="shared" si="6"/>
        <v>0</v>
      </c>
      <c r="D136" s="109">
        <f t="shared" si="7"/>
        <v>0</v>
      </c>
      <c r="E136" s="109">
        <f t="shared" si="8"/>
        <v>0</v>
      </c>
      <c r="F136" s="358"/>
      <c r="G136" s="358"/>
      <c r="H136" s="358"/>
      <c r="I136" s="358"/>
      <c r="J136" s="358"/>
      <c r="K136" s="358"/>
      <c r="L136" s="358"/>
      <c r="M136" s="358"/>
      <c r="N136" s="358"/>
      <c r="O136" s="358"/>
      <c r="P136" s="358"/>
      <c r="Q136" s="358"/>
      <c r="R136" s="437"/>
      <c r="S136" s="437" t="s">
        <v>15</v>
      </c>
      <c r="T136" s="437" t="s">
        <v>15</v>
      </c>
      <c r="U136" s="355"/>
    </row>
    <row r="137" spans="2:21" x14ac:dyDescent="0.25">
      <c r="B137" s="348" t="s">
        <v>15</v>
      </c>
      <c r="C137" s="109">
        <f t="shared" si="6"/>
        <v>0</v>
      </c>
      <c r="D137" s="109">
        <f t="shared" si="7"/>
        <v>0</v>
      </c>
      <c r="E137" s="109">
        <f t="shared" si="8"/>
        <v>0</v>
      </c>
      <c r="F137" s="358"/>
      <c r="G137" s="358"/>
      <c r="H137" s="358"/>
      <c r="I137" s="358"/>
      <c r="J137" s="358"/>
      <c r="K137" s="358"/>
      <c r="L137" s="358"/>
      <c r="M137" s="358"/>
      <c r="N137" s="358"/>
      <c r="O137" s="358"/>
      <c r="P137" s="358"/>
      <c r="Q137" s="358"/>
      <c r="R137" s="437"/>
      <c r="S137" s="437" t="s">
        <v>15</v>
      </c>
      <c r="T137" s="437" t="s">
        <v>15</v>
      </c>
      <c r="U137" s="355"/>
    </row>
    <row r="138" spans="2:21" x14ac:dyDescent="0.25">
      <c r="B138" s="348" t="s">
        <v>15</v>
      </c>
      <c r="C138" s="109">
        <f t="shared" si="6"/>
        <v>0</v>
      </c>
      <c r="D138" s="109">
        <f t="shared" si="7"/>
        <v>0</v>
      </c>
      <c r="E138" s="109">
        <f t="shared" si="8"/>
        <v>0</v>
      </c>
      <c r="F138" s="358"/>
      <c r="G138" s="358"/>
      <c r="H138" s="358"/>
      <c r="I138" s="358"/>
      <c r="J138" s="358"/>
      <c r="K138" s="358"/>
      <c r="L138" s="358"/>
      <c r="M138" s="358"/>
      <c r="N138" s="358"/>
      <c r="O138" s="358"/>
      <c r="P138" s="358"/>
      <c r="Q138" s="358"/>
      <c r="R138" s="437"/>
      <c r="S138" s="437" t="s">
        <v>15</v>
      </c>
      <c r="T138" s="437" t="s">
        <v>15</v>
      </c>
      <c r="U138" s="355"/>
    </row>
    <row r="139" spans="2:21" x14ac:dyDescent="0.25">
      <c r="B139" s="348" t="s">
        <v>15</v>
      </c>
      <c r="C139" s="109">
        <f t="shared" si="6"/>
        <v>0</v>
      </c>
      <c r="D139" s="109">
        <f t="shared" si="7"/>
        <v>0</v>
      </c>
      <c r="E139" s="109">
        <f t="shared" si="8"/>
        <v>0</v>
      </c>
      <c r="F139" s="358"/>
      <c r="G139" s="358"/>
      <c r="H139" s="358"/>
      <c r="I139" s="358"/>
      <c r="J139" s="358"/>
      <c r="K139" s="358"/>
      <c r="L139" s="358"/>
      <c r="M139" s="358"/>
      <c r="N139" s="358"/>
      <c r="O139" s="358"/>
      <c r="P139" s="358"/>
      <c r="Q139" s="358"/>
      <c r="R139" s="437"/>
      <c r="S139" s="437" t="s">
        <v>15</v>
      </c>
      <c r="T139" s="437" t="s">
        <v>15</v>
      </c>
      <c r="U139" s="355"/>
    </row>
    <row r="140" spans="2:21" x14ac:dyDescent="0.25">
      <c r="B140" s="348" t="s">
        <v>15</v>
      </c>
      <c r="C140" s="109">
        <f t="shared" si="6"/>
        <v>0</v>
      </c>
      <c r="D140" s="109">
        <f t="shared" si="7"/>
        <v>0</v>
      </c>
      <c r="E140" s="109">
        <f t="shared" si="8"/>
        <v>0</v>
      </c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437"/>
      <c r="S140" s="437" t="s">
        <v>15</v>
      </c>
      <c r="T140" s="437" t="s">
        <v>15</v>
      </c>
      <c r="U140" s="355"/>
    </row>
    <row r="141" spans="2:21" x14ac:dyDescent="0.25">
      <c r="B141" s="348" t="s">
        <v>15</v>
      </c>
      <c r="C141" s="109">
        <f t="shared" si="6"/>
        <v>0</v>
      </c>
      <c r="D141" s="109">
        <f t="shared" si="7"/>
        <v>0</v>
      </c>
      <c r="E141" s="109">
        <f t="shared" si="8"/>
        <v>0</v>
      </c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437"/>
      <c r="S141" s="437" t="s">
        <v>15</v>
      </c>
      <c r="T141" s="437" t="s">
        <v>15</v>
      </c>
      <c r="U141" s="355"/>
    </row>
    <row r="142" spans="2:21" ht="15.75" thickBot="1" x14ac:dyDescent="0.3">
      <c r="B142" s="349"/>
      <c r="C142" s="350"/>
      <c r="D142" s="350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6"/>
      <c r="P142" s="356"/>
      <c r="Q142" s="356"/>
      <c r="R142" s="356"/>
      <c r="S142" s="356"/>
      <c r="T142" s="356"/>
      <c r="U142" s="357"/>
    </row>
    <row r="143" spans="2:21" ht="15.75" thickTop="1" x14ac:dyDescent="0.25"/>
    <row r="144" spans="2:21" x14ac:dyDescent="0.25">
      <c r="B144" s="354" t="s">
        <v>2476</v>
      </c>
    </row>
  </sheetData>
  <sheetProtection algorithmName="SHA-512" hashValue="pEneGFD3jegJvJXj32KN38x7ysZY1Tyf+wexfIIVWGkJOx8LDrxvRRRabX+H/bFGyfnQ5KDvw9daI4mFOJUJQw==" saltValue="KOxOegAPk/hBfLRxnV++8g==" spinCount="100000" sheet="1" objects="1" scenarios="1"/>
  <mergeCells count="7">
    <mergeCell ref="B104:O107"/>
    <mergeCell ref="B4:E4"/>
    <mergeCell ref="B5:E5"/>
    <mergeCell ref="B6:E6"/>
    <mergeCell ref="B16:M19"/>
    <mergeCell ref="B60:M63"/>
    <mergeCell ref="G4:R7"/>
  </mergeCells>
  <dataValidations count="1">
    <dataValidation allowBlank="1" showInputMessage="1" showErrorMessage="1" prompt="O título da folha de cálculo encontra-se nesta célula" sqref="B1 I1" xr:uid="{00000000-0002-0000-2300-000000000000}"/>
  </dataValidations>
  <hyperlinks>
    <hyperlink ref="B2" location="Atividade!A1" display="&lt; Voltar ao ínicio" xr:uid="{00000000-0004-0000-2300-000000000000}"/>
    <hyperlink ref="B4:E4" location="PRTR!B9" display="Quantidade total de poluentes enviados diretamente para o meio (Água)" xr:uid="{00000000-0004-0000-2300-000001000000}"/>
    <hyperlink ref="B5:E5" location="PRTR!B53" display="Quantidade total de poluentes enviados para ETAR externa (Água)" xr:uid="{00000000-0004-0000-2300-000002000000}"/>
    <hyperlink ref="B6:E6" location="PRTR!B97" display="Quantidade total de poluentes provenientes de fontes pontuais (Ar)" xr:uid="{00000000-0004-0000-2300-000003000000}"/>
    <hyperlink ref="B59" location="PRTR!A1" display="&lt; voltar ao topo" xr:uid="{00000000-0004-0000-2300-000004000000}"/>
    <hyperlink ref="B15" location="PRTR!A1" display="&lt; voltar ao topo" xr:uid="{00000000-0004-0000-2300-000005000000}"/>
    <hyperlink ref="B144" location="PRTR!A1" display="&lt; voltar ao topo" xr:uid="{00000000-0004-0000-2300-000006000000}"/>
    <hyperlink ref="B103" location="PRTR!A1" display="&lt; voltar ao topo" xr:uid="{00000000-0004-0000-2300-000007000000}"/>
  </hyperlink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2300-000001000000}">
          <x14:formula1>
            <xm:f>Suporte!$V$6:$V$76</xm:f>
          </x14:formula1>
          <xm:sqref>B22:B53 B66:B97</xm:sqref>
        </x14:dataValidation>
        <x14:dataValidation type="list" allowBlank="1" showInputMessage="1" showErrorMessage="1" xr:uid="{00000000-0002-0000-2300-000002000000}">
          <x14:formula1>
            <xm:f>Suporte!$U$6:$U$66</xm:f>
          </x14:formula1>
          <xm:sqref>B110:B141</xm:sqref>
        </x14:dataValidation>
        <x14:dataValidation type="list" allowBlank="1" showInputMessage="1" showErrorMessage="1" xr:uid="{00000000-0002-0000-2300-000003000000}">
          <x14:formula1>
            <xm:f>Suporte!$W$6:$W$9</xm:f>
          </x14:formula1>
          <xm:sqref>P22:P53 P66:P97 S110:S141</xm:sqref>
        </x14:dataValidation>
        <x14:dataValidation type="list" allowBlank="1" showInputMessage="1" showErrorMessage="1" xr:uid="{00000000-0002-0000-2300-000004000000}">
          <x14:formula1>
            <xm:f>Suporte!$X$6:$X$18</xm:f>
          </x14:formula1>
          <xm:sqref>T110:T141 Q66:Q97 Q22:Q53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Z116"/>
  <sheetViews>
    <sheetView showWhiteSpace="0" topLeftCell="A83" zoomScale="90" zoomScaleNormal="90" zoomScalePageLayoutView="80" workbookViewId="0">
      <selection activeCell="M86" sqref="M86"/>
    </sheetView>
  </sheetViews>
  <sheetFormatPr defaultColWidth="9" defaultRowHeight="15" x14ac:dyDescent="0.25"/>
  <cols>
    <col min="1" max="1" width="1.625" style="5" customWidth="1"/>
    <col min="2" max="2" width="8.875" style="5" customWidth="1"/>
    <col min="3" max="3" width="9" style="5"/>
    <col min="4" max="4" width="7.75" style="5" customWidth="1"/>
    <col min="5" max="5" width="11.25" style="5" customWidth="1"/>
    <col min="6" max="6" width="7" style="5" customWidth="1"/>
    <col min="7" max="7" width="8.375" style="5" customWidth="1"/>
    <col min="8" max="8" width="0.125" style="5" customWidth="1"/>
    <col min="9" max="9" width="23.125" style="5" customWidth="1"/>
    <col min="10" max="10" width="24.125" style="5" customWidth="1"/>
    <col min="11" max="11" width="23.75" style="5" customWidth="1"/>
    <col min="12" max="16384" width="9" style="5"/>
  </cols>
  <sheetData>
    <row r="1" spans="1:26" ht="18.75" x14ac:dyDescent="0.25">
      <c r="A1" s="22"/>
      <c r="B1" s="42" t="s">
        <v>163</v>
      </c>
      <c r="C1" s="22"/>
      <c r="D1" s="22"/>
      <c r="E1" s="22"/>
      <c r="F1" s="19" t="s">
        <v>6</v>
      </c>
      <c r="G1" s="18">
        <v>2018</v>
      </c>
      <c r="H1" s="43" t="s">
        <v>10</v>
      </c>
      <c r="I1" s="44" t="s">
        <v>2</v>
      </c>
      <c r="J1" s="23"/>
      <c r="K1" s="2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30.75" customHeight="1" x14ac:dyDescent="0.25">
      <c r="A2" s="14"/>
      <c r="B2" s="128" t="s">
        <v>11</v>
      </c>
      <c r="C2" s="14"/>
      <c r="D2" s="14"/>
      <c r="E2" s="884" t="s">
        <v>3137</v>
      </c>
      <c r="F2" s="884"/>
      <c r="G2" s="884"/>
      <c r="H2" s="884"/>
      <c r="I2" s="884"/>
      <c r="J2" s="884"/>
      <c r="K2" s="429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5">
      <c r="A3" s="894" t="s">
        <v>155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</row>
    <row r="4" spans="1:26" ht="59.25" customHeight="1" x14ac:dyDescent="0.25">
      <c r="A4" s="55"/>
      <c r="B4" s="61" t="s">
        <v>255</v>
      </c>
      <c r="C4" s="889" t="s">
        <v>716</v>
      </c>
      <c r="D4" s="889"/>
      <c r="E4" s="889"/>
      <c r="F4" s="889"/>
      <c r="G4" s="889"/>
      <c r="H4" s="889"/>
      <c r="I4" s="889"/>
      <c r="J4" s="889"/>
      <c r="K4" s="889"/>
    </row>
    <row r="5" spans="1:26" x14ac:dyDescent="0.25">
      <c r="B5" s="11"/>
      <c r="C5" s="887" t="s">
        <v>2751</v>
      </c>
      <c r="D5" s="887"/>
      <c r="E5" s="887"/>
      <c r="F5" s="887"/>
      <c r="G5" s="887"/>
      <c r="H5" s="887"/>
      <c r="I5" s="887"/>
      <c r="J5" s="887"/>
      <c r="K5" s="887"/>
    </row>
    <row r="6" spans="1:26" x14ac:dyDescent="0.25">
      <c r="B6" s="11"/>
      <c r="C6" s="887" t="s">
        <v>245</v>
      </c>
      <c r="D6" s="887"/>
      <c r="E6" s="887"/>
      <c r="F6" s="887"/>
      <c r="G6" s="887"/>
      <c r="H6" s="887"/>
      <c r="I6" s="887"/>
      <c r="J6" s="887"/>
      <c r="K6" s="887"/>
    </row>
    <row r="7" spans="1:26" x14ac:dyDescent="0.25">
      <c r="B7" s="11"/>
      <c r="C7" s="887" t="s">
        <v>2750</v>
      </c>
      <c r="D7" s="887"/>
      <c r="E7" s="887"/>
      <c r="F7" s="887"/>
      <c r="G7" s="887"/>
      <c r="H7" s="887"/>
      <c r="I7" s="887"/>
      <c r="J7" s="887"/>
      <c r="K7" s="887"/>
    </row>
    <row r="8" spans="1:26" x14ac:dyDescent="0.25">
      <c r="B8" s="11"/>
      <c r="C8" s="887" t="s">
        <v>246</v>
      </c>
      <c r="D8" s="887"/>
      <c r="E8" s="887"/>
      <c r="F8" s="887"/>
      <c r="G8" s="887"/>
      <c r="H8" s="887"/>
      <c r="I8" s="887"/>
      <c r="J8" s="887"/>
      <c r="K8" s="887"/>
    </row>
    <row r="9" spans="1:26" x14ac:dyDescent="0.25">
      <c r="B9" s="11"/>
      <c r="C9" s="887" t="s">
        <v>2748</v>
      </c>
      <c r="D9" s="887"/>
      <c r="E9" s="887"/>
      <c r="F9" s="887"/>
      <c r="G9" s="887"/>
      <c r="H9" s="887"/>
      <c r="I9" s="887"/>
      <c r="J9" s="887"/>
      <c r="K9" s="887"/>
    </row>
    <row r="10" spans="1:26" x14ac:dyDescent="0.25">
      <c r="B10" s="11"/>
      <c r="C10" s="887" t="s">
        <v>247</v>
      </c>
      <c r="D10" s="887"/>
      <c r="E10" s="887"/>
      <c r="F10" s="887"/>
      <c r="G10" s="887"/>
      <c r="H10" s="887"/>
      <c r="I10" s="887"/>
      <c r="J10" s="887"/>
      <c r="K10" s="887"/>
    </row>
    <row r="11" spans="1:26" x14ac:dyDescent="0.25">
      <c r="B11" s="12" t="s">
        <v>108</v>
      </c>
      <c r="C11" s="888"/>
      <c r="D11" s="888"/>
      <c r="E11" s="888"/>
      <c r="F11" s="888"/>
      <c r="G11" s="888"/>
      <c r="H11" s="888"/>
      <c r="I11" s="888"/>
      <c r="J11" s="888"/>
      <c r="K11" s="888"/>
    </row>
    <row r="13" spans="1:26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</row>
    <row r="14" spans="1:26" ht="59.25" customHeight="1" x14ac:dyDescent="0.25">
      <c r="A14" s="55"/>
      <c r="B14" s="61" t="s">
        <v>256</v>
      </c>
      <c r="C14" s="889" t="s">
        <v>717</v>
      </c>
      <c r="D14" s="889"/>
      <c r="E14" s="889"/>
      <c r="F14" s="889"/>
      <c r="G14" s="889"/>
      <c r="H14" s="889"/>
      <c r="I14" s="889"/>
      <c r="J14" s="889"/>
      <c r="K14" s="889"/>
    </row>
    <row r="15" spans="1:26" customFormat="1" ht="6.75" customHeight="1" x14ac:dyDescent="0.25">
      <c r="A15" s="60"/>
      <c r="B15" s="890"/>
      <c r="C15" s="890"/>
      <c r="D15" s="890"/>
      <c r="E15" s="890"/>
      <c r="F15" s="890"/>
      <c r="G15" s="890"/>
      <c r="H15" s="890"/>
      <c r="I15" s="890"/>
      <c r="J15" s="890"/>
      <c r="K15" s="890"/>
    </row>
    <row r="16" spans="1:26" ht="15.75" x14ac:dyDescent="0.25">
      <c r="B16" s="45" t="s">
        <v>117</v>
      </c>
      <c r="C16" s="891" t="s">
        <v>221</v>
      </c>
      <c r="D16" s="891"/>
      <c r="E16" s="891"/>
      <c r="F16" s="891"/>
      <c r="G16" s="891"/>
      <c r="H16" s="891"/>
      <c r="I16" s="891"/>
      <c r="J16" s="46"/>
      <c r="K16" s="54" t="s">
        <v>244</v>
      </c>
    </row>
    <row r="17" spans="2:11" ht="5.25" customHeight="1" x14ac:dyDescent="0.25">
      <c r="B17" s="7"/>
    </row>
    <row r="18" spans="2:11" ht="19.5" customHeight="1" x14ac:dyDescent="0.25">
      <c r="B18" s="11"/>
      <c r="C18" s="887" t="s">
        <v>248</v>
      </c>
      <c r="D18" s="887"/>
      <c r="E18" s="887"/>
      <c r="F18" s="887"/>
      <c r="G18" s="887"/>
      <c r="H18" s="887"/>
      <c r="I18" s="887"/>
      <c r="J18" s="887"/>
      <c r="K18" s="887"/>
    </row>
    <row r="19" spans="2:11" ht="19.5" customHeight="1" x14ac:dyDescent="0.25">
      <c r="B19" s="11"/>
      <c r="C19" s="887" t="s">
        <v>2740</v>
      </c>
      <c r="D19" s="887"/>
      <c r="E19" s="887"/>
      <c r="F19" s="887"/>
      <c r="G19" s="887"/>
      <c r="H19" s="887"/>
      <c r="I19" s="887"/>
      <c r="J19" s="887"/>
      <c r="K19" s="887"/>
    </row>
    <row r="20" spans="2:11" x14ac:dyDescent="0.25">
      <c r="B20" s="12" t="s">
        <v>108</v>
      </c>
      <c r="C20" s="888" t="s">
        <v>2752</v>
      </c>
      <c r="D20" s="888"/>
      <c r="E20" s="888"/>
      <c r="F20" s="888"/>
      <c r="G20" s="888"/>
      <c r="H20" s="888"/>
      <c r="I20" s="888"/>
      <c r="J20" s="888"/>
      <c r="K20" s="888"/>
    </row>
    <row r="21" spans="2:11" ht="5.25" customHeight="1" x14ac:dyDescent="0.25">
      <c r="B21" s="7"/>
    </row>
    <row r="22" spans="2:11" ht="5.25" customHeight="1" x14ac:dyDescent="0.25"/>
    <row r="23" spans="2:11" s="47" customFormat="1" ht="15.75" x14ac:dyDescent="0.25">
      <c r="B23" s="45" t="s">
        <v>238</v>
      </c>
      <c r="C23" s="891" t="s">
        <v>239</v>
      </c>
      <c r="D23" s="891"/>
      <c r="E23" s="891"/>
      <c r="F23" s="891"/>
      <c r="G23" s="891"/>
      <c r="H23" s="891"/>
      <c r="I23" s="891"/>
      <c r="J23" s="891"/>
      <c r="K23" s="891"/>
    </row>
    <row r="24" spans="2:11" ht="15" customHeight="1" x14ac:dyDescent="0.25">
      <c r="C24" s="11"/>
      <c r="D24" s="892" t="s">
        <v>234</v>
      </c>
      <c r="E24" s="893"/>
      <c r="F24" s="893"/>
      <c r="G24" s="893"/>
      <c r="H24" s="893"/>
      <c r="I24" s="893"/>
      <c r="J24" s="893"/>
      <c r="K24" s="893"/>
    </row>
    <row r="25" spans="2:11" ht="15" customHeight="1" x14ac:dyDescent="0.25">
      <c r="C25" s="11"/>
      <c r="D25" s="885" t="s">
        <v>235</v>
      </c>
      <c r="E25" s="886"/>
      <c r="F25" s="886"/>
      <c r="G25" s="886"/>
      <c r="H25" s="886"/>
      <c r="I25" s="886"/>
      <c r="J25" s="886"/>
      <c r="K25" s="886"/>
    </row>
    <row r="26" spans="2:11" ht="15" customHeight="1" x14ac:dyDescent="0.25">
      <c r="C26" s="11"/>
      <c r="D26" s="885" t="s">
        <v>237</v>
      </c>
      <c r="E26" s="886"/>
      <c r="F26" s="886"/>
      <c r="G26" s="886"/>
      <c r="H26" s="886"/>
      <c r="I26" s="886"/>
      <c r="J26" s="886"/>
      <c r="K26" s="886"/>
    </row>
    <row r="27" spans="2:11" ht="15" customHeight="1" x14ac:dyDescent="0.25">
      <c r="C27" s="11"/>
      <c r="D27" s="885" t="s">
        <v>236</v>
      </c>
      <c r="E27" s="886"/>
      <c r="F27" s="886"/>
      <c r="G27" s="886"/>
      <c r="H27" s="886"/>
      <c r="I27" s="886"/>
      <c r="J27" s="886"/>
      <c r="K27" s="886"/>
    </row>
    <row r="28" spans="2:11" ht="15" customHeight="1" x14ac:dyDescent="0.25">
      <c r="C28" s="12" t="s">
        <v>108</v>
      </c>
      <c r="D28" s="896" t="s">
        <v>250</v>
      </c>
      <c r="E28" s="896"/>
      <c r="F28" s="896"/>
      <c r="G28" s="896"/>
      <c r="H28" s="896"/>
      <c r="I28" s="896"/>
      <c r="J28" s="896"/>
      <c r="K28" s="897"/>
    </row>
    <row r="29" spans="2:11" ht="5.25" customHeight="1" x14ac:dyDescent="0.25"/>
    <row r="30" spans="2:11" ht="15.75" x14ac:dyDescent="0.25">
      <c r="B30" s="45" t="s">
        <v>116</v>
      </c>
      <c r="C30" s="891" t="s">
        <v>222</v>
      </c>
      <c r="D30" s="891"/>
      <c r="E30" s="891"/>
      <c r="F30" s="891"/>
      <c r="G30" s="891"/>
      <c r="H30" s="891"/>
      <c r="I30" s="891"/>
      <c r="J30" s="46"/>
      <c r="K30" s="54" t="s">
        <v>244</v>
      </c>
    </row>
    <row r="31" spans="2:11" ht="5.25" customHeight="1" x14ac:dyDescent="0.25">
      <c r="B31" s="7"/>
    </row>
    <row r="32" spans="2:11" ht="19.5" customHeight="1" x14ac:dyDescent="0.25">
      <c r="B32" s="11"/>
      <c r="C32" s="887" t="s">
        <v>248</v>
      </c>
      <c r="D32" s="887"/>
      <c r="E32" s="887"/>
      <c r="F32" s="887"/>
      <c r="G32" s="887"/>
      <c r="H32" s="887"/>
      <c r="I32" s="887"/>
      <c r="J32" s="887"/>
      <c r="K32" s="887"/>
    </row>
    <row r="33" spans="2:11" ht="19.5" customHeight="1" x14ac:dyDescent="0.25">
      <c r="B33" s="11"/>
      <c r="C33" s="887" t="s">
        <v>2740</v>
      </c>
      <c r="D33" s="887"/>
      <c r="E33" s="887"/>
      <c r="F33" s="887"/>
      <c r="G33" s="887"/>
      <c r="H33" s="887"/>
      <c r="I33" s="887"/>
      <c r="J33" s="887"/>
      <c r="K33" s="887"/>
    </row>
    <row r="34" spans="2:11" x14ac:dyDescent="0.25">
      <c r="B34" s="12" t="s">
        <v>108</v>
      </c>
      <c r="C34" s="888" t="s">
        <v>2752</v>
      </c>
      <c r="D34" s="888"/>
      <c r="E34" s="888"/>
      <c r="F34" s="888"/>
      <c r="G34" s="888"/>
      <c r="H34" s="888"/>
      <c r="I34" s="888"/>
      <c r="J34" s="888"/>
      <c r="K34" s="888"/>
    </row>
    <row r="35" spans="2:11" ht="5.25" customHeight="1" x14ac:dyDescent="0.25"/>
    <row r="36" spans="2:11" s="47" customFormat="1" ht="15.75" x14ac:dyDescent="0.25">
      <c r="B36" s="45" t="s">
        <v>231</v>
      </c>
      <c r="C36" s="48" t="s">
        <v>215</v>
      </c>
      <c r="D36" s="48"/>
      <c r="E36" s="48"/>
      <c r="F36" s="48"/>
      <c r="G36" s="48"/>
      <c r="H36" s="48"/>
      <c r="I36" s="48"/>
      <c r="J36" s="46"/>
      <c r="K36" s="54" t="s">
        <v>244</v>
      </c>
    </row>
    <row r="37" spans="2:11" ht="15" customHeight="1" x14ac:dyDescent="0.25">
      <c r="C37" s="11"/>
      <c r="D37" s="892" t="s">
        <v>216</v>
      </c>
      <c r="E37" s="893"/>
      <c r="F37" s="893"/>
      <c r="G37" s="893"/>
      <c r="H37" s="893"/>
      <c r="I37" s="893"/>
      <c r="J37" s="893"/>
      <c r="K37" s="893"/>
    </row>
    <row r="38" spans="2:11" ht="15" customHeight="1" x14ac:dyDescent="0.25">
      <c r="C38" s="11"/>
      <c r="D38" s="885" t="s">
        <v>217</v>
      </c>
      <c r="E38" s="886"/>
      <c r="F38" s="886"/>
      <c r="G38" s="886"/>
      <c r="H38" s="886"/>
      <c r="I38" s="886"/>
      <c r="J38" s="886"/>
      <c r="K38" s="895"/>
    </row>
    <row r="39" spans="2:11" ht="15" customHeight="1" x14ac:dyDescent="0.25">
      <c r="C39" s="11"/>
      <c r="D39" s="885" t="s">
        <v>218</v>
      </c>
      <c r="E39" s="886"/>
      <c r="F39" s="886"/>
      <c r="G39" s="886"/>
      <c r="H39" s="886"/>
      <c r="I39" s="886"/>
      <c r="J39" s="886"/>
      <c r="K39" s="886"/>
    </row>
    <row r="40" spans="2:11" x14ac:dyDescent="0.25">
      <c r="C40" s="12" t="s">
        <v>108</v>
      </c>
      <c r="D40" s="903" t="s">
        <v>2752</v>
      </c>
      <c r="E40" s="896"/>
      <c r="F40" s="896"/>
      <c r="G40" s="896"/>
      <c r="H40" s="896"/>
      <c r="I40" s="896"/>
      <c r="J40" s="896"/>
      <c r="K40" s="897"/>
    </row>
    <row r="41" spans="2:11" ht="5.25" customHeight="1" x14ac:dyDescent="0.25"/>
    <row r="42" spans="2:11" ht="5.25" customHeight="1" x14ac:dyDescent="0.25">
      <c r="B42" s="7"/>
    </row>
    <row r="43" spans="2:11" ht="15.75" x14ac:dyDescent="0.25">
      <c r="B43" s="45" t="s">
        <v>115</v>
      </c>
      <c r="C43" s="891" t="s">
        <v>109</v>
      </c>
      <c r="D43" s="891"/>
      <c r="E43" s="891"/>
      <c r="F43" s="891"/>
      <c r="G43" s="891"/>
      <c r="H43" s="891"/>
      <c r="I43" s="891"/>
      <c r="J43" s="46"/>
      <c r="K43" s="54" t="s">
        <v>244</v>
      </c>
    </row>
    <row r="44" spans="2:11" ht="19.5" customHeight="1" x14ac:dyDescent="0.25">
      <c r="B44" s="11"/>
      <c r="C44" s="887" t="s">
        <v>2746</v>
      </c>
      <c r="D44" s="887"/>
      <c r="E44" s="887"/>
      <c r="F44" s="887"/>
      <c r="G44" s="887"/>
      <c r="H44" s="887"/>
      <c r="I44" s="887"/>
      <c r="J44" s="887"/>
      <c r="K44" s="887"/>
    </row>
    <row r="45" spans="2:11" ht="19.5" customHeight="1" x14ac:dyDescent="0.25">
      <c r="B45" s="11"/>
      <c r="C45" s="887" t="s">
        <v>2753</v>
      </c>
      <c r="D45" s="887"/>
      <c r="E45" s="887"/>
      <c r="F45" s="887"/>
      <c r="G45" s="887"/>
      <c r="H45" s="887"/>
      <c r="I45" s="887"/>
      <c r="J45" s="887"/>
      <c r="K45" s="887"/>
    </row>
    <row r="46" spans="2:11" ht="19.5" customHeight="1" x14ac:dyDescent="0.25">
      <c r="B46" s="11"/>
      <c r="C46" s="885" t="s">
        <v>2749</v>
      </c>
      <c r="D46" s="886"/>
      <c r="E46" s="886"/>
      <c r="F46" s="886"/>
      <c r="G46" s="886"/>
      <c r="H46" s="886"/>
      <c r="I46" s="895"/>
      <c r="J46" s="53" t="s">
        <v>243</v>
      </c>
      <c r="K46" s="54" t="s">
        <v>244</v>
      </c>
    </row>
    <row r="47" spans="2:11" ht="19.5" customHeight="1" x14ac:dyDescent="0.25">
      <c r="B47" s="11"/>
      <c r="C47" s="885" t="s">
        <v>2748</v>
      </c>
      <c r="D47" s="886"/>
      <c r="E47" s="886"/>
      <c r="F47" s="886"/>
      <c r="G47" s="886"/>
      <c r="H47" s="886"/>
      <c r="I47" s="895"/>
      <c r="J47" s="53" t="s">
        <v>243</v>
      </c>
      <c r="K47" s="54" t="s">
        <v>244</v>
      </c>
    </row>
    <row r="48" spans="2:11" x14ac:dyDescent="0.25">
      <c r="B48" s="12" t="s">
        <v>108</v>
      </c>
      <c r="C48" s="888" t="s">
        <v>2752</v>
      </c>
      <c r="D48" s="888"/>
      <c r="E48" s="888"/>
      <c r="F48" s="888"/>
      <c r="G48" s="888"/>
      <c r="H48" s="888"/>
      <c r="I48" s="888"/>
      <c r="J48" s="888"/>
      <c r="K48" s="888"/>
    </row>
    <row r="49" spans="2:11" ht="5.25" customHeight="1" x14ac:dyDescent="0.25">
      <c r="B49" s="7"/>
    </row>
    <row r="50" spans="2:11" s="47" customFormat="1" ht="15.75" x14ac:dyDescent="0.25">
      <c r="B50" s="45" t="s">
        <v>113</v>
      </c>
      <c r="C50" s="48" t="s">
        <v>223</v>
      </c>
      <c r="D50" s="48"/>
      <c r="E50" s="48"/>
      <c r="F50" s="48"/>
      <c r="G50" s="48"/>
      <c r="H50" s="48"/>
      <c r="I50" s="48"/>
      <c r="J50" s="46"/>
      <c r="K50" s="46"/>
    </row>
    <row r="51" spans="2:11" ht="32.25" customHeight="1" x14ac:dyDescent="0.25">
      <c r="B51" s="10"/>
      <c r="C51" s="10"/>
      <c r="D51" s="10"/>
      <c r="E51" s="10"/>
      <c r="F51" s="10"/>
      <c r="G51" s="10"/>
      <c r="H51" s="10"/>
      <c r="I51" s="50" t="s">
        <v>111</v>
      </c>
      <c r="J51" s="50" t="s">
        <v>110</v>
      </c>
      <c r="K51" s="50" t="s">
        <v>112</v>
      </c>
    </row>
    <row r="52" spans="2:11" ht="32.25" customHeight="1" x14ac:dyDescent="0.25">
      <c r="B52" s="10"/>
      <c r="C52" s="10"/>
      <c r="D52" s="10"/>
      <c r="E52" s="10"/>
      <c r="F52" s="10"/>
      <c r="G52" s="10"/>
      <c r="H52" s="10"/>
      <c r="I52" s="58" t="s">
        <v>251</v>
      </c>
      <c r="J52" s="58" t="s">
        <v>251</v>
      </c>
      <c r="K52" s="58" t="s">
        <v>251</v>
      </c>
    </row>
    <row r="53" spans="2:11" ht="27" customHeight="1" x14ac:dyDescent="0.25">
      <c r="B53" s="885" t="s">
        <v>2746</v>
      </c>
      <c r="C53" s="886"/>
      <c r="D53" s="886"/>
      <c r="E53" s="886"/>
      <c r="F53" s="886"/>
      <c r="G53" s="886"/>
      <c r="H53" s="895"/>
      <c r="I53" s="56"/>
      <c r="J53" s="56"/>
      <c r="K53" s="56"/>
    </row>
    <row r="54" spans="2:11" ht="32.25" customHeight="1" x14ac:dyDescent="0.25">
      <c r="B54" s="885" t="s">
        <v>2753</v>
      </c>
      <c r="C54" s="886"/>
      <c r="D54" s="886"/>
      <c r="E54" s="886"/>
      <c r="F54" s="886"/>
      <c r="G54" s="886"/>
      <c r="H54" s="895"/>
      <c r="I54" s="56"/>
      <c r="J54" s="56"/>
      <c r="K54" s="56"/>
    </row>
    <row r="55" spans="2:11" ht="19.5" customHeight="1" x14ac:dyDescent="0.25">
      <c r="B55" s="885" t="s">
        <v>249</v>
      </c>
      <c r="C55" s="886"/>
      <c r="D55" s="886"/>
      <c r="E55" s="886"/>
      <c r="F55" s="886"/>
      <c r="G55" s="886"/>
      <c r="H55" s="895"/>
      <c r="I55" s="57"/>
      <c r="J55" s="56"/>
      <c r="K55" s="56"/>
    </row>
    <row r="56" spans="2:11" ht="19.5" customHeight="1" x14ac:dyDescent="0.25">
      <c r="B56" s="900" t="s">
        <v>252</v>
      </c>
      <c r="C56" s="901"/>
      <c r="D56" s="901"/>
      <c r="E56" s="901"/>
      <c r="F56" s="901"/>
      <c r="G56" s="901"/>
      <c r="H56" s="902"/>
      <c r="I56" s="56"/>
      <c r="J56" s="56"/>
      <c r="K56" s="56"/>
    </row>
    <row r="57" spans="2:11" x14ac:dyDescent="0.25">
      <c r="B57" s="12" t="s">
        <v>108</v>
      </c>
      <c r="C57" s="888" t="s">
        <v>2752</v>
      </c>
      <c r="D57" s="888"/>
      <c r="E57" s="888"/>
      <c r="F57" s="888"/>
      <c r="G57" s="888"/>
      <c r="H57" s="888"/>
      <c r="I57" s="888"/>
      <c r="J57" s="888"/>
      <c r="K57" s="888"/>
    </row>
    <row r="58" spans="2:11" ht="35.25" customHeight="1" x14ac:dyDescent="0.25">
      <c r="B58" s="898" t="s">
        <v>240</v>
      </c>
      <c r="C58" s="899"/>
      <c r="D58" s="899"/>
      <c r="E58" s="899"/>
      <c r="F58" s="899"/>
      <c r="G58" s="899"/>
      <c r="H58" s="899"/>
      <c r="I58" s="899"/>
      <c r="J58" s="51" t="s">
        <v>211</v>
      </c>
      <c r="K58" s="52" t="s">
        <v>212</v>
      </c>
    </row>
    <row r="59" spans="2:11" ht="35.25" customHeight="1" x14ac:dyDescent="0.25">
      <c r="B59" s="904" t="s">
        <v>241</v>
      </c>
      <c r="C59" s="905"/>
      <c r="D59" s="905"/>
      <c r="E59" s="905"/>
      <c r="F59" s="905"/>
      <c r="G59" s="905"/>
      <c r="H59" s="905"/>
      <c r="I59" s="905"/>
      <c r="J59" s="51" t="s">
        <v>211</v>
      </c>
      <c r="K59" s="52" t="s">
        <v>212</v>
      </c>
    </row>
    <row r="60" spans="2:11" ht="35.25" customHeight="1" x14ac:dyDescent="0.25">
      <c r="B60" s="892" t="s">
        <v>242</v>
      </c>
      <c r="C60" s="893"/>
      <c r="D60" s="893"/>
      <c r="E60" s="893"/>
      <c r="F60" s="893"/>
      <c r="G60" s="893"/>
      <c r="H60" s="893"/>
      <c r="I60" s="893"/>
      <c r="J60" s="51" t="s">
        <v>211</v>
      </c>
      <c r="K60" s="52" t="s">
        <v>212</v>
      </c>
    </row>
    <row r="61" spans="2:11" x14ac:dyDescent="0.25">
      <c r="B61" s="12" t="s">
        <v>108</v>
      </c>
      <c r="C61" s="888" t="s">
        <v>2752</v>
      </c>
      <c r="D61" s="888"/>
      <c r="E61" s="888"/>
      <c r="F61" s="888"/>
      <c r="G61" s="888"/>
      <c r="H61" s="888"/>
      <c r="I61" s="888"/>
      <c r="J61" s="888"/>
      <c r="K61" s="888"/>
    </row>
    <row r="62" spans="2:11" ht="6.75" customHeight="1" x14ac:dyDescent="0.25"/>
    <row r="63" spans="2:11" s="47" customFormat="1" ht="15.75" x14ac:dyDescent="0.25">
      <c r="B63" s="45" t="s">
        <v>114</v>
      </c>
      <c r="C63" s="891" t="s">
        <v>224</v>
      </c>
      <c r="D63" s="891"/>
      <c r="E63" s="891"/>
      <c r="F63" s="891"/>
      <c r="G63" s="891"/>
      <c r="H63" s="891"/>
      <c r="I63" s="891"/>
      <c r="J63" s="46"/>
      <c r="K63" s="54" t="s">
        <v>244</v>
      </c>
    </row>
    <row r="64" spans="2:11" ht="19.5" customHeight="1" x14ac:dyDescent="0.25">
      <c r="B64" s="11"/>
      <c r="C64" s="887" t="s">
        <v>2747</v>
      </c>
      <c r="D64" s="887"/>
      <c r="E64" s="887"/>
      <c r="F64" s="887"/>
      <c r="G64" s="887"/>
      <c r="H64" s="887"/>
      <c r="I64" s="887"/>
      <c r="J64" s="887"/>
      <c r="K64" s="887"/>
    </row>
    <row r="65" spans="2:11" ht="19.5" customHeight="1" x14ac:dyDescent="0.25">
      <c r="B65" s="11"/>
      <c r="C65" s="887" t="s">
        <v>2753</v>
      </c>
      <c r="D65" s="887"/>
      <c r="E65" s="887"/>
      <c r="F65" s="887"/>
      <c r="G65" s="887"/>
      <c r="H65" s="887"/>
      <c r="I65" s="887"/>
      <c r="J65" s="887"/>
      <c r="K65" s="887"/>
    </row>
    <row r="66" spans="2:11" ht="19.5" customHeight="1" x14ac:dyDescent="0.25">
      <c r="B66" s="11"/>
      <c r="C66" s="885" t="s">
        <v>2748</v>
      </c>
      <c r="D66" s="886"/>
      <c r="E66" s="886"/>
      <c r="F66" s="886"/>
      <c r="G66" s="886"/>
      <c r="H66" s="886"/>
      <c r="I66" s="895"/>
      <c r="J66" s="53" t="s">
        <v>243</v>
      </c>
      <c r="K66" s="54" t="s">
        <v>244</v>
      </c>
    </row>
    <row r="67" spans="2:11" x14ac:dyDescent="0.25">
      <c r="B67" s="12" t="s">
        <v>108</v>
      </c>
      <c r="C67" s="888" t="s">
        <v>2752</v>
      </c>
      <c r="D67" s="888"/>
      <c r="E67" s="888"/>
      <c r="F67" s="888"/>
      <c r="G67" s="888"/>
      <c r="H67" s="888"/>
      <c r="I67" s="888"/>
      <c r="J67" s="888"/>
      <c r="K67" s="888"/>
    </row>
    <row r="68" spans="2:11" ht="5.25" customHeight="1" x14ac:dyDescent="0.25"/>
    <row r="69" spans="2:11" s="47" customFormat="1" ht="15.75" x14ac:dyDescent="0.25">
      <c r="B69" s="45" t="s">
        <v>118</v>
      </c>
      <c r="C69" s="48" t="s">
        <v>225</v>
      </c>
      <c r="D69" s="48"/>
      <c r="E69" s="48"/>
      <c r="F69" s="48"/>
      <c r="G69" s="48"/>
      <c r="H69" s="48"/>
      <c r="I69" s="48"/>
      <c r="J69" s="46"/>
      <c r="K69" s="54" t="s">
        <v>244</v>
      </c>
    </row>
    <row r="70" spans="2:11" ht="19.5" customHeight="1" x14ac:dyDescent="0.25">
      <c r="B70" s="11"/>
      <c r="C70" s="887" t="s">
        <v>248</v>
      </c>
      <c r="D70" s="887"/>
      <c r="E70" s="887"/>
      <c r="F70" s="887"/>
      <c r="G70" s="887"/>
      <c r="H70" s="887"/>
      <c r="I70" s="887"/>
      <c r="J70" s="887"/>
      <c r="K70" s="887"/>
    </row>
    <row r="71" spans="2:11" ht="19.5" customHeight="1" x14ac:dyDescent="0.25">
      <c r="B71" s="11"/>
      <c r="C71" s="887" t="s">
        <v>2740</v>
      </c>
      <c r="D71" s="887"/>
      <c r="E71" s="887"/>
      <c r="F71" s="887"/>
      <c r="G71" s="887"/>
      <c r="H71" s="887"/>
      <c r="I71" s="887"/>
      <c r="J71" s="887"/>
      <c r="K71" s="887"/>
    </row>
    <row r="72" spans="2:11" x14ac:dyDescent="0.25">
      <c r="B72" s="12" t="s">
        <v>108</v>
      </c>
      <c r="C72" s="888" t="s">
        <v>2752</v>
      </c>
      <c r="D72" s="888"/>
      <c r="E72" s="888"/>
      <c r="F72" s="888"/>
      <c r="G72" s="888"/>
      <c r="H72" s="888"/>
      <c r="I72" s="888"/>
      <c r="J72" s="888"/>
      <c r="K72" s="888"/>
    </row>
    <row r="73" spans="2:11" ht="8.25" customHeight="1" x14ac:dyDescent="0.25"/>
    <row r="74" spans="2:11" s="47" customFormat="1" ht="15.75" x14ac:dyDescent="0.25">
      <c r="B74" s="45" t="s">
        <v>122</v>
      </c>
      <c r="C74" s="891" t="s">
        <v>226</v>
      </c>
      <c r="D74" s="891"/>
      <c r="E74" s="891"/>
      <c r="F74" s="891"/>
      <c r="G74" s="891"/>
      <c r="H74" s="891"/>
      <c r="I74" s="891"/>
      <c r="J74" s="46"/>
      <c r="K74" s="54" t="s">
        <v>244</v>
      </c>
    </row>
    <row r="75" spans="2:11" ht="19.5" customHeight="1" x14ac:dyDescent="0.25">
      <c r="B75" s="11"/>
      <c r="C75" s="887" t="s">
        <v>2746</v>
      </c>
      <c r="D75" s="887"/>
      <c r="E75" s="887"/>
      <c r="F75" s="887"/>
      <c r="G75" s="887"/>
      <c r="H75" s="887"/>
      <c r="I75" s="887"/>
      <c r="J75" s="887"/>
      <c r="K75" s="887"/>
    </row>
    <row r="76" spans="2:11" ht="19.5" customHeight="1" x14ac:dyDescent="0.25">
      <c r="B76" s="11"/>
      <c r="C76" s="887" t="s">
        <v>2753</v>
      </c>
      <c r="D76" s="887"/>
      <c r="E76" s="887"/>
      <c r="F76" s="887"/>
      <c r="G76" s="887"/>
      <c r="H76" s="887"/>
      <c r="I76" s="887"/>
      <c r="J76" s="887"/>
      <c r="K76" s="887"/>
    </row>
    <row r="77" spans="2:11" ht="19.5" customHeight="1" x14ac:dyDescent="0.25">
      <c r="B77" s="11"/>
      <c r="C77" s="885" t="s">
        <v>2748</v>
      </c>
      <c r="D77" s="886"/>
      <c r="E77" s="886"/>
      <c r="F77" s="886"/>
      <c r="G77" s="886"/>
      <c r="H77" s="886"/>
      <c r="I77" s="895"/>
      <c r="J77" s="53" t="s">
        <v>243</v>
      </c>
      <c r="K77" s="54" t="s">
        <v>244</v>
      </c>
    </row>
    <row r="78" spans="2:11" x14ac:dyDescent="0.25">
      <c r="B78" s="12" t="s">
        <v>108</v>
      </c>
      <c r="C78" s="888" t="s">
        <v>2752</v>
      </c>
      <c r="D78" s="888"/>
      <c r="E78" s="888"/>
      <c r="F78" s="888"/>
      <c r="G78" s="888"/>
      <c r="H78" s="888"/>
      <c r="I78" s="888"/>
      <c r="J78" s="888"/>
      <c r="K78" s="888"/>
    </row>
    <row r="79" spans="2:11" ht="8.25" customHeight="1" x14ac:dyDescent="0.25"/>
    <row r="80" spans="2:11" s="47" customFormat="1" ht="15.75" x14ac:dyDescent="0.25">
      <c r="B80" s="45" t="s">
        <v>213</v>
      </c>
      <c r="C80" s="891" t="s">
        <v>227</v>
      </c>
      <c r="D80" s="891"/>
      <c r="E80" s="891"/>
      <c r="F80" s="891"/>
      <c r="G80" s="891"/>
      <c r="H80" s="891"/>
      <c r="I80" s="891"/>
      <c r="J80" s="891"/>
      <c r="K80" s="891"/>
    </row>
    <row r="81" spans="2:11" ht="37.5" customHeight="1" x14ac:dyDescent="0.25">
      <c r="B81" s="10"/>
      <c r="C81" s="10"/>
      <c r="D81" s="10"/>
      <c r="E81" s="10"/>
      <c r="F81" s="10"/>
      <c r="G81" s="10"/>
      <c r="H81" s="9"/>
      <c r="I81" s="9" t="s">
        <v>119</v>
      </c>
      <c r="J81" s="9" t="s">
        <v>120</v>
      </c>
      <c r="K81" s="9" t="s">
        <v>121</v>
      </c>
    </row>
    <row r="82" spans="2:11" ht="37.5" customHeight="1" x14ac:dyDescent="0.25">
      <c r="B82" s="10"/>
      <c r="C82" s="10"/>
      <c r="D82" s="10"/>
      <c r="E82" s="10"/>
      <c r="F82" s="10"/>
      <c r="G82" s="10"/>
      <c r="H82" s="9"/>
      <c r="I82" s="58" t="s">
        <v>253</v>
      </c>
      <c r="J82" s="58" t="s">
        <v>253</v>
      </c>
      <c r="K82" s="58" t="s">
        <v>253</v>
      </c>
    </row>
    <row r="83" spans="2:11" ht="27" customHeight="1" x14ac:dyDescent="0.25">
      <c r="B83" s="885" t="s">
        <v>2746</v>
      </c>
      <c r="C83" s="886"/>
      <c r="D83" s="886"/>
      <c r="E83" s="886"/>
      <c r="F83" s="886"/>
      <c r="G83" s="886"/>
      <c r="H83" s="895"/>
      <c r="I83" s="11"/>
      <c r="J83" s="11"/>
      <c r="K83" s="11"/>
    </row>
    <row r="84" spans="2:11" ht="28.5" customHeight="1" x14ac:dyDescent="0.25">
      <c r="B84" s="885" t="s">
        <v>2753</v>
      </c>
      <c r="C84" s="886"/>
      <c r="D84" s="886"/>
      <c r="E84" s="886"/>
      <c r="F84" s="886"/>
      <c r="G84" s="886"/>
      <c r="H84" s="895"/>
      <c r="I84" s="11"/>
      <c r="J84" s="11"/>
      <c r="K84" s="11"/>
    </row>
    <row r="85" spans="2:11" ht="19.5" customHeight="1" x14ac:dyDescent="0.25">
      <c r="B85" s="885" t="s">
        <v>254</v>
      </c>
      <c r="C85" s="886"/>
      <c r="D85" s="886"/>
      <c r="E85" s="886"/>
      <c r="F85" s="886"/>
      <c r="G85" s="886"/>
      <c r="H85" s="49"/>
      <c r="I85" s="11"/>
      <c r="J85" s="11"/>
      <c r="K85" s="11"/>
    </row>
    <row r="86" spans="2:11" ht="23.25" customHeight="1" x14ac:dyDescent="0.25">
      <c r="B86" s="906" t="s">
        <v>2745</v>
      </c>
      <c r="C86" s="907"/>
      <c r="D86" s="907"/>
      <c r="E86" s="907"/>
      <c r="F86" s="907"/>
      <c r="G86" s="907"/>
      <c r="H86" s="908"/>
      <c r="I86" s="11"/>
      <c r="J86" s="11"/>
      <c r="K86" s="11"/>
    </row>
    <row r="87" spans="2:11" x14ac:dyDescent="0.25">
      <c r="B87" s="12" t="s">
        <v>108</v>
      </c>
      <c r="C87" s="888" t="s">
        <v>2752</v>
      </c>
      <c r="D87" s="888"/>
      <c r="E87" s="888"/>
      <c r="F87" s="888"/>
      <c r="G87" s="888"/>
      <c r="H87" s="888"/>
      <c r="I87" s="888"/>
      <c r="J87" s="888"/>
      <c r="K87" s="888"/>
    </row>
    <row r="88" spans="2:11" ht="7.5" customHeight="1" x14ac:dyDescent="0.25"/>
    <row r="89" spans="2:11" s="47" customFormat="1" ht="15.75" x14ac:dyDescent="0.25">
      <c r="B89" s="45" t="s">
        <v>214</v>
      </c>
      <c r="C89" s="891" t="s">
        <v>228</v>
      </c>
      <c r="D89" s="891"/>
      <c r="E89" s="891"/>
      <c r="F89" s="891"/>
      <c r="G89" s="891"/>
      <c r="H89" s="891"/>
      <c r="I89" s="891"/>
      <c r="J89" s="46"/>
      <c r="K89" s="54" t="s">
        <v>244</v>
      </c>
    </row>
    <row r="90" spans="2:11" ht="19.5" customHeight="1" x14ac:dyDescent="0.25">
      <c r="B90" s="11"/>
      <c r="C90" s="887" t="s">
        <v>2754</v>
      </c>
      <c r="D90" s="887"/>
      <c r="E90" s="887"/>
      <c r="F90" s="887"/>
      <c r="G90" s="887"/>
      <c r="H90" s="887"/>
      <c r="I90" s="887"/>
      <c r="J90" s="887"/>
      <c r="K90" s="887"/>
    </row>
    <row r="91" spans="2:11" ht="19.5" customHeight="1" x14ac:dyDescent="0.25">
      <c r="B91" s="11"/>
      <c r="C91" s="887" t="s">
        <v>2753</v>
      </c>
      <c r="D91" s="887"/>
      <c r="E91" s="887"/>
      <c r="F91" s="887"/>
      <c r="G91" s="887"/>
      <c r="H91" s="887"/>
      <c r="I91" s="887"/>
      <c r="J91" s="887"/>
      <c r="K91" s="887"/>
    </row>
    <row r="92" spans="2:11" ht="19.5" customHeight="1" x14ac:dyDescent="0.25">
      <c r="B92" s="11"/>
      <c r="C92" s="892" t="s">
        <v>2744</v>
      </c>
      <c r="D92" s="893"/>
      <c r="E92" s="893"/>
      <c r="F92" s="893"/>
      <c r="G92" s="893"/>
      <c r="H92" s="893"/>
      <c r="I92" s="893"/>
      <c r="J92" s="53" t="s">
        <v>243</v>
      </c>
      <c r="K92" s="54" t="s">
        <v>244</v>
      </c>
    </row>
    <row r="93" spans="2:11" x14ac:dyDescent="0.25">
      <c r="B93" s="12" t="s">
        <v>108</v>
      </c>
      <c r="C93" s="888" t="s">
        <v>2752</v>
      </c>
      <c r="D93" s="888"/>
      <c r="E93" s="888"/>
      <c r="F93" s="888"/>
      <c r="G93" s="888"/>
      <c r="H93" s="888"/>
      <c r="I93" s="888"/>
      <c r="J93" s="888"/>
      <c r="K93" s="888"/>
    </row>
    <row r="94" spans="2:11" ht="6" customHeight="1" x14ac:dyDescent="0.25"/>
    <row r="95" spans="2:11" s="47" customFormat="1" ht="15.75" x14ac:dyDescent="0.25">
      <c r="B95" s="45" t="s">
        <v>229</v>
      </c>
      <c r="C95" s="891" t="s">
        <v>232</v>
      </c>
      <c r="D95" s="891"/>
      <c r="E95" s="891"/>
      <c r="F95" s="891"/>
      <c r="G95" s="891"/>
      <c r="H95" s="891"/>
      <c r="I95" s="891"/>
      <c r="J95" s="46"/>
      <c r="K95" s="54" t="s">
        <v>244</v>
      </c>
    </row>
    <row r="96" spans="2:11" ht="19.5" customHeight="1" x14ac:dyDescent="0.25">
      <c r="B96" s="11"/>
      <c r="C96" s="887" t="s">
        <v>2742</v>
      </c>
      <c r="D96" s="887"/>
      <c r="E96" s="887"/>
      <c r="F96" s="887"/>
      <c r="G96" s="887"/>
      <c r="H96" s="887"/>
      <c r="I96" s="887"/>
      <c r="J96" s="887"/>
      <c r="K96" s="887"/>
    </row>
    <row r="97" spans="2:11" ht="19.5" customHeight="1" x14ac:dyDescent="0.25">
      <c r="B97" s="11"/>
      <c r="C97" s="887" t="s">
        <v>2753</v>
      </c>
      <c r="D97" s="887"/>
      <c r="E97" s="887"/>
      <c r="F97" s="887"/>
      <c r="G97" s="887"/>
      <c r="H97" s="887"/>
      <c r="I97" s="887"/>
      <c r="J97" s="887"/>
      <c r="K97" s="887"/>
    </row>
    <row r="98" spans="2:11" ht="19.5" customHeight="1" x14ac:dyDescent="0.25">
      <c r="B98" s="11"/>
      <c r="C98" s="885" t="s">
        <v>2743</v>
      </c>
      <c r="D98" s="886"/>
      <c r="E98" s="886"/>
      <c r="F98" s="886"/>
      <c r="G98" s="886"/>
      <c r="H98" s="886"/>
      <c r="I98" s="895"/>
      <c r="J98" s="53" t="s">
        <v>243</v>
      </c>
      <c r="K98" s="54" t="s">
        <v>244</v>
      </c>
    </row>
    <row r="99" spans="2:11" ht="15" customHeight="1" x14ac:dyDescent="0.25">
      <c r="B99" s="12" t="s">
        <v>108</v>
      </c>
      <c r="C99" s="888" t="s">
        <v>2752</v>
      </c>
      <c r="D99" s="888"/>
      <c r="E99" s="888"/>
      <c r="F99" s="888"/>
      <c r="G99" s="888"/>
      <c r="H99" s="888"/>
      <c r="I99" s="888"/>
      <c r="J99" s="888"/>
      <c r="K99" s="888"/>
    </row>
    <row r="100" spans="2:11" ht="6" customHeight="1" x14ac:dyDescent="0.25"/>
    <row r="101" spans="2:11" s="47" customFormat="1" ht="15.75" x14ac:dyDescent="0.25">
      <c r="B101" s="45" t="s">
        <v>230</v>
      </c>
      <c r="C101" s="48" t="s">
        <v>233</v>
      </c>
      <c r="D101" s="48"/>
      <c r="E101" s="48"/>
      <c r="F101" s="48"/>
      <c r="G101" s="48"/>
      <c r="H101" s="48"/>
      <c r="I101" s="48"/>
      <c r="J101" s="46"/>
      <c r="K101" s="54" t="s">
        <v>244</v>
      </c>
    </row>
    <row r="102" spans="2:11" ht="19.5" customHeight="1" x14ac:dyDescent="0.25">
      <c r="B102" s="11"/>
      <c r="C102" s="887" t="s">
        <v>2741</v>
      </c>
      <c r="D102" s="887"/>
      <c r="E102" s="887"/>
      <c r="F102" s="887"/>
      <c r="G102" s="887"/>
      <c r="H102" s="887"/>
      <c r="I102" s="887"/>
      <c r="J102" s="887"/>
      <c r="K102" s="887"/>
    </row>
    <row r="103" spans="2:11" ht="19.5" customHeight="1" x14ac:dyDescent="0.25">
      <c r="B103" s="11"/>
      <c r="C103" s="887" t="s">
        <v>2740</v>
      </c>
      <c r="D103" s="887"/>
      <c r="E103" s="887"/>
      <c r="F103" s="887"/>
      <c r="G103" s="887"/>
      <c r="H103" s="887"/>
      <c r="I103" s="887"/>
      <c r="J103" s="887"/>
      <c r="K103" s="887"/>
    </row>
    <row r="104" spans="2:11" x14ac:dyDescent="0.25">
      <c r="B104" s="12" t="s">
        <v>108</v>
      </c>
      <c r="C104" s="888" t="s">
        <v>2752</v>
      </c>
      <c r="D104" s="888"/>
      <c r="E104" s="888"/>
      <c r="F104" s="888"/>
      <c r="G104" s="888"/>
      <c r="H104" s="888"/>
      <c r="I104" s="888"/>
      <c r="J104" s="888"/>
      <c r="K104" s="888"/>
    </row>
    <row r="105" spans="2:11" ht="5.25" customHeight="1" x14ac:dyDescent="0.25"/>
    <row r="106" spans="2:11" ht="5.25" customHeight="1" x14ac:dyDescent="0.25"/>
    <row r="107" spans="2:11" ht="15.75" x14ac:dyDescent="0.25">
      <c r="B107" s="45" t="s">
        <v>2613</v>
      </c>
      <c r="C107" s="48" t="s">
        <v>2614</v>
      </c>
      <c r="D107" s="48"/>
      <c r="E107" s="48"/>
      <c r="F107" s="48"/>
      <c r="G107" s="48"/>
      <c r="H107" s="48"/>
      <c r="I107" s="48"/>
      <c r="J107" s="46"/>
      <c r="K107" s="46"/>
    </row>
    <row r="108" spans="2:11" ht="15" customHeight="1" x14ac:dyDescent="0.25">
      <c r="B108" s="11"/>
      <c r="C108" s="887" t="s">
        <v>2741</v>
      </c>
      <c r="D108" s="887"/>
      <c r="E108" s="887"/>
      <c r="F108" s="887"/>
      <c r="G108" s="887"/>
      <c r="H108" s="887"/>
      <c r="I108" s="887"/>
      <c r="J108" s="887"/>
      <c r="K108" s="887"/>
    </row>
    <row r="109" spans="2:11" ht="15" customHeight="1" x14ac:dyDescent="0.25">
      <c r="B109" s="11"/>
      <c r="C109" s="887" t="s">
        <v>2740</v>
      </c>
      <c r="D109" s="887"/>
      <c r="E109" s="887"/>
      <c r="F109" s="887"/>
      <c r="G109" s="887"/>
      <c r="H109" s="887"/>
      <c r="I109" s="887"/>
      <c r="J109" s="887"/>
      <c r="K109" s="887"/>
    </row>
    <row r="110" spans="2:11" ht="15" customHeight="1" x14ac:dyDescent="0.25">
      <c r="B110" s="12" t="s">
        <v>108</v>
      </c>
      <c r="C110" s="888" t="s">
        <v>2752</v>
      </c>
      <c r="D110" s="888"/>
      <c r="E110" s="888"/>
      <c r="F110" s="888"/>
      <c r="G110" s="888"/>
      <c r="H110" s="888"/>
      <c r="I110" s="888"/>
      <c r="J110" s="888"/>
      <c r="K110" s="888"/>
    </row>
    <row r="111" spans="2:11" ht="12.75" customHeight="1" x14ac:dyDescent="0.25"/>
    <row r="112" spans="2:11" ht="15.75" x14ac:dyDescent="0.25">
      <c r="B112" s="45" t="s">
        <v>219</v>
      </c>
      <c r="C112" s="48" t="s">
        <v>220</v>
      </c>
      <c r="D112" s="48"/>
      <c r="E112" s="48"/>
      <c r="F112" s="48"/>
      <c r="G112" s="48"/>
      <c r="H112" s="48"/>
      <c r="I112" s="48"/>
      <c r="J112" s="46"/>
      <c r="K112" s="46"/>
    </row>
    <row r="113" spans="2:11" ht="15" customHeight="1" x14ac:dyDescent="0.25">
      <c r="B113" s="11"/>
      <c r="C113" s="887" t="s">
        <v>2754</v>
      </c>
      <c r="D113" s="887"/>
      <c r="E113" s="887"/>
      <c r="F113" s="887"/>
      <c r="G113" s="887"/>
      <c r="H113" s="887"/>
      <c r="I113" s="887"/>
      <c r="J113" s="887"/>
      <c r="K113" s="887"/>
    </row>
    <row r="114" spans="2:11" ht="15" customHeight="1" x14ac:dyDescent="0.25">
      <c r="B114" s="11"/>
      <c r="C114" s="887" t="s">
        <v>2753</v>
      </c>
      <c r="D114" s="887"/>
      <c r="E114" s="887"/>
      <c r="F114" s="887"/>
      <c r="G114" s="887"/>
      <c r="H114" s="887"/>
      <c r="I114" s="887"/>
      <c r="J114" s="887"/>
      <c r="K114" s="887"/>
    </row>
    <row r="115" spans="2:11" x14ac:dyDescent="0.25">
      <c r="B115" s="11"/>
      <c r="C115" s="885" t="s">
        <v>2755</v>
      </c>
      <c r="D115" s="886"/>
      <c r="E115" s="886"/>
      <c r="F115" s="886"/>
      <c r="G115" s="886"/>
      <c r="H115" s="886"/>
      <c r="I115" s="895"/>
      <c r="J115" s="53" t="s">
        <v>243</v>
      </c>
      <c r="K115" s="54" t="s">
        <v>244</v>
      </c>
    </row>
    <row r="116" spans="2:11" x14ac:dyDescent="0.25">
      <c r="B116" s="12" t="s">
        <v>108</v>
      </c>
      <c r="C116" s="888" t="s">
        <v>2752</v>
      </c>
      <c r="D116" s="888"/>
      <c r="E116" s="888"/>
      <c r="F116" s="888"/>
      <c r="G116" s="888"/>
      <c r="H116" s="888"/>
      <c r="I116" s="888"/>
      <c r="J116" s="888"/>
      <c r="K116" s="888"/>
    </row>
  </sheetData>
  <sheetProtection algorithmName="SHA-512" hashValue="J8J5UpOb8HxqMWVn6xeY4HlR6CKzuCH6yOKi1qIB9sxokhFDDstzpalJfvvlf0oo9Uu+9A2lKYo4PIrc9PVJsg==" saltValue="GqexIM6nB3/T7ArmPvJNHQ==" spinCount="100000" sheet="1" objects="1" scenarios="1"/>
  <mergeCells count="84">
    <mergeCell ref="C116:K116"/>
    <mergeCell ref="C108:K108"/>
    <mergeCell ref="C109:K109"/>
    <mergeCell ref="C110:K110"/>
    <mergeCell ref="C113:K113"/>
    <mergeCell ref="C114:K114"/>
    <mergeCell ref="C115:I115"/>
    <mergeCell ref="C104:K104"/>
    <mergeCell ref="C91:K91"/>
    <mergeCell ref="C92:I92"/>
    <mergeCell ref="C93:K93"/>
    <mergeCell ref="C95:I95"/>
    <mergeCell ref="C96:K96"/>
    <mergeCell ref="C97:K97"/>
    <mergeCell ref="C98:I98"/>
    <mergeCell ref="C99:K99"/>
    <mergeCell ref="C102:K102"/>
    <mergeCell ref="C103:K103"/>
    <mergeCell ref="C90:K90"/>
    <mergeCell ref="C75:K75"/>
    <mergeCell ref="C76:K76"/>
    <mergeCell ref="C77:I77"/>
    <mergeCell ref="C78:K78"/>
    <mergeCell ref="C80:K80"/>
    <mergeCell ref="B83:H83"/>
    <mergeCell ref="B84:H84"/>
    <mergeCell ref="B85:G85"/>
    <mergeCell ref="B86:H86"/>
    <mergeCell ref="C87:K87"/>
    <mergeCell ref="C89:I89"/>
    <mergeCell ref="C74:I74"/>
    <mergeCell ref="B59:I59"/>
    <mergeCell ref="B60:I60"/>
    <mergeCell ref="C61:K61"/>
    <mergeCell ref="C63:I63"/>
    <mergeCell ref="C64:K64"/>
    <mergeCell ref="C65:K65"/>
    <mergeCell ref="C66:I66"/>
    <mergeCell ref="C67:K67"/>
    <mergeCell ref="C70:K70"/>
    <mergeCell ref="C71:K71"/>
    <mergeCell ref="C72:K72"/>
    <mergeCell ref="C5:K5"/>
    <mergeCell ref="C6:K6"/>
    <mergeCell ref="C7:K7"/>
    <mergeCell ref="B58:I58"/>
    <mergeCell ref="C43:I43"/>
    <mergeCell ref="C44:K44"/>
    <mergeCell ref="C45:K45"/>
    <mergeCell ref="C46:I46"/>
    <mergeCell ref="C47:I47"/>
    <mergeCell ref="C48:K48"/>
    <mergeCell ref="B53:H53"/>
    <mergeCell ref="B54:H54"/>
    <mergeCell ref="B55:H55"/>
    <mergeCell ref="B56:H56"/>
    <mergeCell ref="C57:K57"/>
    <mergeCell ref="D40:K40"/>
    <mergeCell ref="D26:K26"/>
    <mergeCell ref="D27:K27"/>
    <mergeCell ref="D28:K28"/>
    <mergeCell ref="C30:I30"/>
    <mergeCell ref="C32:K32"/>
    <mergeCell ref="C33:K33"/>
    <mergeCell ref="C34:K34"/>
    <mergeCell ref="D37:K37"/>
    <mergeCell ref="D38:K38"/>
    <mergeCell ref="D39:K39"/>
    <mergeCell ref="E2:J2"/>
    <mergeCell ref="D25:K25"/>
    <mergeCell ref="C9:K9"/>
    <mergeCell ref="C10:K10"/>
    <mergeCell ref="C11:K11"/>
    <mergeCell ref="C14:K14"/>
    <mergeCell ref="B15:K15"/>
    <mergeCell ref="C16:I16"/>
    <mergeCell ref="C18:K18"/>
    <mergeCell ref="C19:K19"/>
    <mergeCell ref="C20:K20"/>
    <mergeCell ref="C23:K23"/>
    <mergeCell ref="D24:K24"/>
    <mergeCell ref="C8:K8"/>
    <mergeCell ref="A3:K3"/>
    <mergeCell ref="C4:K4"/>
  </mergeCells>
  <dataValidations count="1">
    <dataValidation allowBlank="1" showInputMessage="1" showErrorMessage="1" prompt="O título da folha de cálculo encontra-se nesta célula" sqref="B1 J1 F1" xr:uid="{00000000-0002-0000-2400-000000000000}"/>
  </dataValidations>
  <hyperlinks>
    <hyperlink ref="B2" location="Atividade!A1" display="&lt; Voltar ao ínicio" xr:uid="{00000000-0004-0000-2400-000000000000}"/>
  </hyperlinks>
  <pageMargins left="0.25" right="0.25" top="0.75" bottom="0.75" header="0.3" footer="0.3"/>
  <pageSetup paperSize="9" scale="76" fitToHeight="0" orientation="portrait" r:id="rId1"/>
  <rowBreaks count="2" manualBreakCount="2">
    <brk id="49" max="10" man="1"/>
    <brk id="88" max="10" man="1"/>
  </rowBreaks>
  <colBreaks count="1" manualBreakCount="1">
    <brk id="1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Check Box 1">
              <controlPr defaultSize="0" autoFill="0" autoLine="0" autoPict="0">
                <anchor moveWithCells="1">
                  <from>
                    <xdr:col>1</xdr:col>
                    <xdr:colOff>228600</xdr:colOff>
                    <xdr:row>18</xdr:row>
                    <xdr:rowOff>9525</xdr:rowOff>
                  </from>
                  <to>
                    <xdr:col>2</xdr:col>
                    <xdr:colOff>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Check Box 2">
              <controlPr defaultSize="0" autoFill="0" autoLine="0" autoPict="0">
                <anchor moveWithCells="1">
                  <from>
                    <xdr:col>1</xdr:col>
                    <xdr:colOff>228600</xdr:colOff>
                    <xdr:row>17</xdr:row>
                    <xdr:rowOff>9525</xdr:rowOff>
                  </from>
                  <to>
                    <xdr:col>2</xdr:col>
                    <xdr:colOff>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5" r:id="rId6" name="Check Box 3">
              <controlPr defaultSize="0" autoFill="0" autoLine="0" autoPict="0">
                <anchor moveWithCells="1">
                  <from>
                    <xdr:col>1</xdr:col>
                    <xdr:colOff>228600</xdr:colOff>
                    <xdr:row>18</xdr:row>
                    <xdr:rowOff>0</xdr:rowOff>
                  </from>
                  <to>
                    <xdr:col>2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6" r:id="rId7" name="Check Box 4">
              <controlPr defaultSize="0" autoFill="0" autoLine="0" autoPict="0">
                <anchor moveWithCells="1">
                  <from>
                    <xdr:col>1</xdr:col>
                    <xdr:colOff>228600</xdr:colOff>
                    <xdr:row>44</xdr:row>
                    <xdr:rowOff>9525</xdr:rowOff>
                  </from>
                  <to>
                    <xdr:col>2</xdr:col>
                    <xdr:colOff>0</xdr:colOff>
                    <xdr:row>44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7" r:id="rId8" name="Check Box 5">
              <controlPr defaultSize="0" autoFill="0" autoLine="0" autoPict="0">
                <anchor moveWithCells="1">
                  <from>
                    <xdr:col>1</xdr:col>
                    <xdr:colOff>228600</xdr:colOff>
                    <xdr:row>45</xdr:row>
                    <xdr:rowOff>9525</xdr:rowOff>
                  </from>
                  <to>
                    <xdr:col>2</xdr:col>
                    <xdr:colOff>0</xdr:colOff>
                    <xdr:row>45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8" r:id="rId9" name="Check Box 6">
              <controlPr defaultSize="0" autoFill="0" autoLine="0" autoPict="0">
                <anchor moveWithCells="1">
                  <from>
                    <xdr:col>1</xdr:col>
                    <xdr:colOff>228600</xdr:colOff>
                    <xdr:row>43</xdr:row>
                    <xdr:rowOff>9525</xdr:rowOff>
                  </from>
                  <to>
                    <xdr:col>2</xdr:col>
                    <xdr:colOff>0</xdr:colOff>
                    <xdr:row>43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9" r:id="rId10" name="Check Box 7">
              <controlPr defaultSize="0" autoFill="0" autoLine="0" autoPict="0">
                <anchor moveWithCells="1">
                  <from>
                    <xdr:col>1</xdr:col>
                    <xdr:colOff>228600</xdr:colOff>
                    <xdr:row>44</xdr:row>
                    <xdr:rowOff>0</xdr:rowOff>
                  </from>
                  <to>
                    <xdr:col>2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0" r:id="rId11" name="Check Box 8">
              <controlPr defaultSize="0" autoFill="0" autoLine="0" autoPict="0">
                <anchor moveWithCells="1">
                  <from>
                    <xdr:col>8</xdr:col>
                    <xdr:colOff>228600</xdr:colOff>
                    <xdr:row>53</xdr:row>
                    <xdr:rowOff>9525</xdr:rowOff>
                  </from>
                  <to>
                    <xdr:col>8</xdr:col>
                    <xdr:colOff>647700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1" r:id="rId12" name="Check Box 9">
              <controlPr defaultSize="0" autoFill="0" autoLine="0" autoPict="0">
                <anchor moveWithCells="1">
                  <from>
                    <xdr:col>8</xdr:col>
                    <xdr:colOff>228600</xdr:colOff>
                    <xdr:row>55</xdr:row>
                    <xdr:rowOff>9525</xdr:rowOff>
                  </from>
                  <to>
                    <xdr:col>8</xdr:col>
                    <xdr:colOff>647700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2" r:id="rId13" name="Check Box 10">
              <controlPr defaultSize="0" autoFill="0" autoLine="0" autoPict="0">
                <anchor moveWithCells="1">
                  <from>
                    <xdr:col>8</xdr:col>
                    <xdr:colOff>228600</xdr:colOff>
                    <xdr:row>52</xdr:row>
                    <xdr:rowOff>9525</xdr:rowOff>
                  </from>
                  <to>
                    <xdr:col>8</xdr:col>
                    <xdr:colOff>647700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3" r:id="rId14" name="Check Box 11">
              <controlPr defaultSize="0" autoFill="0" autoLine="0" autoPict="0">
                <anchor moveWithCells="1">
                  <from>
                    <xdr:col>8</xdr:col>
                    <xdr:colOff>228600</xdr:colOff>
                    <xdr:row>53</xdr:row>
                    <xdr:rowOff>0</xdr:rowOff>
                  </from>
                  <to>
                    <xdr:col>8</xdr:col>
                    <xdr:colOff>647700</xdr:colOff>
                    <xdr:row>53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4" r:id="rId15" name="Check Box 12">
              <controlPr defaultSize="0" autoFill="0" autoLine="0" autoPict="0">
                <anchor moveWithCells="1">
                  <from>
                    <xdr:col>9</xdr:col>
                    <xdr:colOff>228600</xdr:colOff>
                    <xdr:row>53</xdr:row>
                    <xdr:rowOff>9525</xdr:rowOff>
                  </from>
                  <to>
                    <xdr:col>9</xdr:col>
                    <xdr:colOff>647700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5" r:id="rId16" name="Check Box 13">
              <controlPr defaultSize="0" autoFill="0" autoLine="0" autoPict="0">
                <anchor moveWithCells="1">
                  <from>
                    <xdr:col>9</xdr:col>
                    <xdr:colOff>228600</xdr:colOff>
                    <xdr:row>55</xdr:row>
                    <xdr:rowOff>9525</xdr:rowOff>
                  </from>
                  <to>
                    <xdr:col>9</xdr:col>
                    <xdr:colOff>647700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6" r:id="rId17" name="Check Box 14">
              <controlPr defaultSize="0" autoFill="0" autoLine="0" autoPict="0">
                <anchor moveWithCells="1">
                  <from>
                    <xdr:col>9</xdr:col>
                    <xdr:colOff>228600</xdr:colOff>
                    <xdr:row>52</xdr:row>
                    <xdr:rowOff>9525</xdr:rowOff>
                  </from>
                  <to>
                    <xdr:col>9</xdr:col>
                    <xdr:colOff>647700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7" r:id="rId18" name="Check Box 15">
              <controlPr defaultSize="0" autoFill="0" autoLine="0" autoPict="0">
                <anchor moveWithCells="1">
                  <from>
                    <xdr:col>9</xdr:col>
                    <xdr:colOff>228600</xdr:colOff>
                    <xdr:row>53</xdr:row>
                    <xdr:rowOff>0</xdr:rowOff>
                  </from>
                  <to>
                    <xdr:col>9</xdr:col>
                    <xdr:colOff>647700</xdr:colOff>
                    <xdr:row>53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8" r:id="rId19" name="Check Box 16">
              <controlPr defaultSize="0" autoFill="0" autoLine="0" autoPict="0">
                <anchor moveWithCells="1">
                  <from>
                    <xdr:col>10</xdr:col>
                    <xdr:colOff>228600</xdr:colOff>
                    <xdr:row>53</xdr:row>
                    <xdr:rowOff>9525</xdr:rowOff>
                  </from>
                  <to>
                    <xdr:col>10</xdr:col>
                    <xdr:colOff>647700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9" r:id="rId20" name="Check Box 17">
              <controlPr defaultSize="0" autoFill="0" autoLine="0" autoPict="0">
                <anchor moveWithCells="1">
                  <from>
                    <xdr:col>10</xdr:col>
                    <xdr:colOff>228600</xdr:colOff>
                    <xdr:row>55</xdr:row>
                    <xdr:rowOff>9525</xdr:rowOff>
                  </from>
                  <to>
                    <xdr:col>10</xdr:col>
                    <xdr:colOff>647700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0" r:id="rId21" name="Check Box 18">
              <controlPr defaultSize="0" autoFill="0" autoLine="0" autoPict="0">
                <anchor moveWithCells="1">
                  <from>
                    <xdr:col>10</xdr:col>
                    <xdr:colOff>228600</xdr:colOff>
                    <xdr:row>52</xdr:row>
                    <xdr:rowOff>9525</xdr:rowOff>
                  </from>
                  <to>
                    <xdr:col>10</xdr:col>
                    <xdr:colOff>647700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1" r:id="rId22" name="Check Box 19">
              <controlPr defaultSize="0" autoFill="0" autoLine="0" autoPict="0">
                <anchor moveWithCells="1">
                  <from>
                    <xdr:col>10</xdr:col>
                    <xdr:colOff>228600</xdr:colOff>
                    <xdr:row>53</xdr:row>
                    <xdr:rowOff>0</xdr:rowOff>
                  </from>
                  <to>
                    <xdr:col>10</xdr:col>
                    <xdr:colOff>647700</xdr:colOff>
                    <xdr:row>53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2" r:id="rId23" name="Check Box 20">
              <controlPr defaultSize="0" autoFill="0" autoLine="0" autoPict="0">
                <anchor moveWithCells="1">
                  <from>
                    <xdr:col>1</xdr:col>
                    <xdr:colOff>228600</xdr:colOff>
                    <xdr:row>64</xdr:row>
                    <xdr:rowOff>9525</xdr:rowOff>
                  </from>
                  <to>
                    <xdr:col>2</xdr:col>
                    <xdr:colOff>0</xdr:colOff>
                    <xdr:row>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3" r:id="rId24" name="Check Box 21">
              <controlPr defaultSize="0" autoFill="0" autoLine="0" autoPict="0">
                <anchor moveWithCells="1">
                  <from>
                    <xdr:col>1</xdr:col>
                    <xdr:colOff>228600</xdr:colOff>
                    <xdr:row>65</xdr:row>
                    <xdr:rowOff>9525</xdr:rowOff>
                  </from>
                  <to>
                    <xdr:col>2</xdr:col>
                    <xdr:colOff>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4" r:id="rId25" name="Check Box 22">
              <controlPr defaultSize="0" autoFill="0" autoLine="0" autoPict="0">
                <anchor moveWithCells="1">
                  <from>
                    <xdr:col>1</xdr:col>
                    <xdr:colOff>228600</xdr:colOff>
                    <xdr:row>63</xdr:row>
                    <xdr:rowOff>9525</xdr:rowOff>
                  </from>
                  <to>
                    <xdr:col>2</xdr:col>
                    <xdr:colOff>0</xdr:colOff>
                    <xdr:row>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5" r:id="rId26" name="Check Box 23">
              <controlPr defaultSize="0" autoFill="0" autoLine="0" autoPict="0">
                <anchor moveWithCells="1">
                  <from>
                    <xdr:col>1</xdr:col>
                    <xdr:colOff>228600</xdr:colOff>
                    <xdr:row>64</xdr:row>
                    <xdr:rowOff>0</xdr:rowOff>
                  </from>
                  <to>
                    <xdr:col>2</xdr:col>
                    <xdr:colOff>0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6" r:id="rId27" name="Check Box 24">
              <controlPr defaultSize="0" autoFill="0" autoLine="0" autoPict="0">
                <anchor moveWithCells="1">
                  <from>
                    <xdr:col>1</xdr:col>
                    <xdr:colOff>228600</xdr:colOff>
                    <xdr:row>70</xdr:row>
                    <xdr:rowOff>9525</xdr:rowOff>
                  </from>
                  <to>
                    <xdr:col>2</xdr:col>
                    <xdr:colOff>0</xdr:colOff>
                    <xdr:row>70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7" r:id="rId28" name="Check Box 25">
              <controlPr defaultSize="0" autoFill="0" autoLine="0" autoPict="0">
                <anchor moveWithCells="1">
                  <from>
                    <xdr:col>1</xdr:col>
                    <xdr:colOff>228600</xdr:colOff>
                    <xdr:row>69</xdr:row>
                    <xdr:rowOff>9525</xdr:rowOff>
                  </from>
                  <to>
                    <xdr:col>2</xdr:col>
                    <xdr:colOff>0</xdr:colOff>
                    <xdr:row>69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8" r:id="rId29" name="Check Box 26">
              <controlPr defaultSize="0" autoFill="0" autoLine="0" autoPict="0">
                <anchor moveWithCells="1">
                  <from>
                    <xdr:col>1</xdr:col>
                    <xdr:colOff>228600</xdr:colOff>
                    <xdr:row>70</xdr:row>
                    <xdr:rowOff>0</xdr:rowOff>
                  </from>
                  <to>
                    <xdr:col>2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9" r:id="rId30" name="Check Box 27">
              <controlPr defaultSize="0" autoFill="0" autoLine="0" autoPict="0">
                <anchor moveWithCells="1">
                  <from>
                    <xdr:col>1</xdr:col>
                    <xdr:colOff>228600</xdr:colOff>
                    <xdr:row>89</xdr:row>
                    <xdr:rowOff>9525</xdr:rowOff>
                  </from>
                  <to>
                    <xdr:col>2</xdr:col>
                    <xdr:colOff>0</xdr:colOff>
                    <xdr:row>89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0" r:id="rId31" name="Check Box 28">
              <controlPr defaultSize="0" autoFill="0" autoLine="0" autoPict="0">
                <anchor moveWithCells="1">
                  <from>
                    <xdr:col>1</xdr:col>
                    <xdr:colOff>228600</xdr:colOff>
                    <xdr:row>90</xdr:row>
                    <xdr:rowOff>0</xdr:rowOff>
                  </from>
                  <to>
                    <xdr:col>2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1" r:id="rId32" name="Check Box 29">
              <controlPr defaultSize="0" autoFill="0" autoLine="0" autoPict="0">
                <anchor moveWithCells="1">
                  <from>
                    <xdr:col>1</xdr:col>
                    <xdr:colOff>228600</xdr:colOff>
                    <xdr:row>90</xdr:row>
                    <xdr:rowOff>9525</xdr:rowOff>
                  </from>
                  <to>
                    <xdr:col>2</xdr:col>
                    <xdr:colOff>0</xdr:colOff>
                    <xdr:row>90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2" r:id="rId33" name="Check Box 30">
              <controlPr defaultSize="0" autoFill="0" autoLine="0" autoPict="0">
                <anchor moveWithCells="1">
                  <from>
                    <xdr:col>1</xdr:col>
                    <xdr:colOff>228600</xdr:colOff>
                    <xdr:row>91</xdr:row>
                    <xdr:rowOff>9525</xdr:rowOff>
                  </from>
                  <to>
                    <xdr:col>2</xdr:col>
                    <xdr:colOff>0</xdr:colOff>
                    <xdr:row>91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3" r:id="rId34" name="Check Box 31">
              <controlPr defaultSize="0" autoFill="0" autoLine="0" autoPict="0">
                <anchor moveWithCells="1">
                  <from>
                    <xdr:col>1</xdr:col>
                    <xdr:colOff>228600</xdr:colOff>
                    <xdr:row>95</xdr:row>
                    <xdr:rowOff>9525</xdr:rowOff>
                  </from>
                  <to>
                    <xdr:col>2</xdr:col>
                    <xdr:colOff>0</xdr:colOff>
                    <xdr:row>95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4" r:id="rId35" name="Check Box 32">
              <controlPr defaultSize="0" autoFill="0" autoLine="0" autoPict="0">
                <anchor moveWithCells="1">
                  <from>
                    <xdr:col>1</xdr:col>
                    <xdr:colOff>228600</xdr:colOff>
                    <xdr:row>96</xdr:row>
                    <xdr:rowOff>0</xdr:rowOff>
                  </from>
                  <to>
                    <xdr:col>2</xdr:col>
                    <xdr:colOff>0</xdr:colOff>
                    <xdr:row>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5" r:id="rId36" name="Check Box 33">
              <controlPr defaultSize="0" autoFill="0" autoLine="0" autoPict="0">
                <anchor moveWithCells="1">
                  <from>
                    <xdr:col>1</xdr:col>
                    <xdr:colOff>228600</xdr:colOff>
                    <xdr:row>96</xdr:row>
                    <xdr:rowOff>9525</xdr:rowOff>
                  </from>
                  <to>
                    <xdr:col>2</xdr:col>
                    <xdr:colOff>0</xdr:colOff>
                    <xdr:row>96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6" r:id="rId37" name="Check Box 34">
              <controlPr defaultSize="0" autoFill="0" autoLine="0" autoPict="0">
                <anchor moveWithCells="1">
                  <from>
                    <xdr:col>1</xdr:col>
                    <xdr:colOff>228600</xdr:colOff>
                    <xdr:row>97</xdr:row>
                    <xdr:rowOff>9525</xdr:rowOff>
                  </from>
                  <to>
                    <xdr:col>2</xdr:col>
                    <xdr:colOff>0</xdr:colOff>
                    <xdr:row>97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7" r:id="rId38" name="Check Box 35">
              <controlPr defaultSize="0" autoFill="0" autoLine="0" autoPict="0">
                <anchor moveWithCells="1">
                  <from>
                    <xdr:col>1</xdr:col>
                    <xdr:colOff>228600</xdr:colOff>
                    <xdr:row>107</xdr:row>
                    <xdr:rowOff>9525</xdr:rowOff>
                  </from>
                  <to>
                    <xdr:col>2</xdr:col>
                    <xdr:colOff>19050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8" r:id="rId39" name="Check Box 36">
              <controlPr defaultSize="0" autoFill="0" autoLine="0" autoPict="0">
                <anchor moveWithCells="1">
                  <from>
                    <xdr:col>1</xdr:col>
                    <xdr:colOff>228600</xdr:colOff>
                    <xdr:row>108</xdr:row>
                    <xdr:rowOff>0</xdr:rowOff>
                  </from>
                  <to>
                    <xdr:col>2</xdr:col>
                    <xdr:colOff>19050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9" r:id="rId40" name="Check Box 37">
              <controlPr defaultSize="0" autoFill="0" autoLine="0" autoPict="0">
                <anchor moveWithCells="1">
                  <from>
                    <xdr:col>1</xdr:col>
                    <xdr:colOff>228600</xdr:colOff>
                    <xdr:row>108</xdr:row>
                    <xdr:rowOff>9525</xdr:rowOff>
                  </from>
                  <to>
                    <xdr:col>2</xdr:col>
                    <xdr:colOff>19050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0" r:id="rId41" name="Check Box 38">
              <controlPr defaultSize="0" autoFill="0" autoLine="0" autoPict="0">
                <anchor moveWithCells="1">
                  <from>
                    <xdr:col>1</xdr:col>
                    <xdr:colOff>228600</xdr:colOff>
                    <xdr:row>107</xdr:row>
                    <xdr:rowOff>9525</xdr:rowOff>
                  </from>
                  <to>
                    <xdr:col>2</xdr:col>
                    <xdr:colOff>19050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1" r:id="rId42" name="Check Box 39">
              <controlPr defaultSize="0" autoFill="0" autoLine="0" autoPict="0">
                <anchor moveWithCells="1">
                  <from>
                    <xdr:col>1</xdr:col>
                    <xdr:colOff>228600</xdr:colOff>
                    <xdr:row>108</xdr:row>
                    <xdr:rowOff>0</xdr:rowOff>
                  </from>
                  <to>
                    <xdr:col>2</xdr:col>
                    <xdr:colOff>19050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2" r:id="rId43" name="Check Box 40">
              <controlPr defaultSize="0" autoFill="0" autoLine="0" autoPict="0">
                <anchor moveWithCells="1">
                  <from>
                    <xdr:col>1</xdr:col>
                    <xdr:colOff>228600</xdr:colOff>
                    <xdr:row>108</xdr:row>
                    <xdr:rowOff>0</xdr:rowOff>
                  </from>
                  <to>
                    <xdr:col>2</xdr:col>
                    <xdr:colOff>19050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3" r:id="rId44" name="Check Box 41">
              <controlPr defaultSize="0" autoFill="0" autoLine="0" autoPict="0">
                <anchor moveWithCells="1">
                  <from>
                    <xdr:col>1</xdr:col>
                    <xdr:colOff>228600</xdr:colOff>
                    <xdr:row>108</xdr:row>
                    <xdr:rowOff>9525</xdr:rowOff>
                  </from>
                  <to>
                    <xdr:col>2</xdr:col>
                    <xdr:colOff>19050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4" r:id="rId45" name="Check Box 42">
              <controlPr defaultSize="0" autoFill="0" autoLine="0" autoPict="0">
                <anchor moveWithCells="1">
                  <from>
                    <xdr:col>1</xdr:col>
                    <xdr:colOff>228600</xdr:colOff>
                    <xdr:row>32</xdr:row>
                    <xdr:rowOff>9525</xdr:rowOff>
                  </from>
                  <to>
                    <xdr:col>2</xdr:col>
                    <xdr:colOff>19050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5" r:id="rId46" name="Check Box 43">
              <controlPr defaultSize="0" autoFill="0" autoLine="0" autoPict="0">
                <anchor moveWithCells="1">
                  <from>
                    <xdr:col>1</xdr:col>
                    <xdr:colOff>228600</xdr:colOff>
                    <xdr:row>31</xdr:row>
                    <xdr:rowOff>9525</xdr:rowOff>
                  </from>
                  <to>
                    <xdr:col>2</xdr:col>
                    <xdr:colOff>19050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6" r:id="rId47" name="Check Box 44">
              <controlPr defaultSize="0" autoFill="0" autoLine="0" autoPict="0">
                <anchor moveWithCells="1">
                  <from>
                    <xdr:col>1</xdr:col>
                    <xdr:colOff>228600</xdr:colOff>
                    <xdr:row>32</xdr:row>
                    <xdr:rowOff>0</xdr:rowOff>
                  </from>
                  <to>
                    <xdr:col>2</xdr:col>
                    <xdr:colOff>19050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7" r:id="rId48" name="Check Box 45">
              <controlPr defaultSize="0" autoFill="0" autoLine="0" autoPict="0">
                <anchor moveWithCells="1">
                  <from>
                    <xdr:col>8</xdr:col>
                    <xdr:colOff>228600</xdr:colOff>
                    <xdr:row>85</xdr:row>
                    <xdr:rowOff>9525</xdr:rowOff>
                  </from>
                  <to>
                    <xdr:col>8</xdr:col>
                    <xdr:colOff>647700</xdr:colOff>
                    <xdr:row>85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8" r:id="rId49" name="Check Box 46">
              <controlPr defaultSize="0" autoFill="0" autoLine="0" autoPict="0">
                <anchor moveWithCells="1">
                  <from>
                    <xdr:col>9</xdr:col>
                    <xdr:colOff>228600</xdr:colOff>
                    <xdr:row>85</xdr:row>
                    <xdr:rowOff>9525</xdr:rowOff>
                  </from>
                  <to>
                    <xdr:col>9</xdr:col>
                    <xdr:colOff>647700</xdr:colOff>
                    <xdr:row>85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9" r:id="rId50" name="Check Box 47">
              <controlPr defaultSize="0" autoFill="0" autoLine="0" autoPict="0">
                <anchor moveWithCells="1">
                  <from>
                    <xdr:col>8</xdr:col>
                    <xdr:colOff>228600</xdr:colOff>
                    <xdr:row>83</xdr:row>
                    <xdr:rowOff>9525</xdr:rowOff>
                  </from>
                  <to>
                    <xdr:col>8</xdr:col>
                    <xdr:colOff>647700</xdr:colOff>
                    <xdr:row>83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0" r:id="rId51" name="Check Box 48">
              <controlPr defaultSize="0" autoFill="0" autoLine="0" autoPict="0">
                <anchor moveWithCells="1">
                  <from>
                    <xdr:col>8</xdr:col>
                    <xdr:colOff>228600</xdr:colOff>
                    <xdr:row>82</xdr:row>
                    <xdr:rowOff>9525</xdr:rowOff>
                  </from>
                  <to>
                    <xdr:col>8</xdr:col>
                    <xdr:colOff>647700</xdr:colOff>
                    <xdr:row>82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1" r:id="rId52" name="Check Box 49">
              <controlPr defaultSize="0" autoFill="0" autoLine="0" autoPict="0">
                <anchor moveWithCells="1">
                  <from>
                    <xdr:col>8</xdr:col>
                    <xdr:colOff>228600</xdr:colOff>
                    <xdr:row>83</xdr:row>
                    <xdr:rowOff>0</xdr:rowOff>
                  </from>
                  <to>
                    <xdr:col>8</xdr:col>
                    <xdr:colOff>647700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2" r:id="rId53" name="Check Box 50">
              <controlPr defaultSize="0" autoFill="0" autoLine="0" autoPict="0">
                <anchor moveWithCells="1">
                  <from>
                    <xdr:col>9</xdr:col>
                    <xdr:colOff>228600</xdr:colOff>
                    <xdr:row>83</xdr:row>
                    <xdr:rowOff>9525</xdr:rowOff>
                  </from>
                  <to>
                    <xdr:col>9</xdr:col>
                    <xdr:colOff>647700</xdr:colOff>
                    <xdr:row>83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3" r:id="rId54" name="Check Box 51">
              <controlPr defaultSize="0" autoFill="0" autoLine="0" autoPict="0">
                <anchor moveWithCells="1">
                  <from>
                    <xdr:col>9</xdr:col>
                    <xdr:colOff>228600</xdr:colOff>
                    <xdr:row>82</xdr:row>
                    <xdr:rowOff>9525</xdr:rowOff>
                  </from>
                  <to>
                    <xdr:col>9</xdr:col>
                    <xdr:colOff>647700</xdr:colOff>
                    <xdr:row>82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4" r:id="rId55" name="Check Box 52">
              <controlPr defaultSize="0" autoFill="0" autoLine="0" autoPict="0">
                <anchor moveWithCells="1">
                  <from>
                    <xdr:col>9</xdr:col>
                    <xdr:colOff>228600</xdr:colOff>
                    <xdr:row>83</xdr:row>
                    <xdr:rowOff>0</xdr:rowOff>
                  </from>
                  <to>
                    <xdr:col>9</xdr:col>
                    <xdr:colOff>647700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5" r:id="rId56" name="Check Box 53">
              <controlPr defaultSize="0" autoFill="0" autoLine="0" autoPict="0">
                <anchor moveWithCells="1">
                  <from>
                    <xdr:col>10</xdr:col>
                    <xdr:colOff>228600</xdr:colOff>
                    <xdr:row>85</xdr:row>
                    <xdr:rowOff>9525</xdr:rowOff>
                  </from>
                  <to>
                    <xdr:col>10</xdr:col>
                    <xdr:colOff>647700</xdr:colOff>
                    <xdr:row>85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6" r:id="rId57" name="Check Box 54">
              <controlPr defaultSize="0" autoFill="0" autoLine="0" autoPict="0">
                <anchor moveWithCells="1">
                  <from>
                    <xdr:col>10</xdr:col>
                    <xdr:colOff>228600</xdr:colOff>
                    <xdr:row>83</xdr:row>
                    <xdr:rowOff>9525</xdr:rowOff>
                  </from>
                  <to>
                    <xdr:col>10</xdr:col>
                    <xdr:colOff>647700</xdr:colOff>
                    <xdr:row>83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7" r:id="rId58" name="Check Box 55">
              <controlPr defaultSize="0" autoFill="0" autoLine="0" autoPict="0">
                <anchor moveWithCells="1">
                  <from>
                    <xdr:col>10</xdr:col>
                    <xdr:colOff>228600</xdr:colOff>
                    <xdr:row>82</xdr:row>
                    <xdr:rowOff>9525</xdr:rowOff>
                  </from>
                  <to>
                    <xdr:col>10</xdr:col>
                    <xdr:colOff>647700</xdr:colOff>
                    <xdr:row>82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8" r:id="rId59" name="Check Box 56">
              <controlPr defaultSize="0" autoFill="0" autoLine="0" autoPict="0">
                <anchor moveWithCells="1">
                  <from>
                    <xdr:col>10</xdr:col>
                    <xdr:colOff>228600</xdr:colOff>
                    <xdr:row>83</xdr:row>
                    <xdr:rowOff>0</xdr:rowOff>
                  </from>
                  <to>
                    <xdr:col>10</xdr:col>
                    <xdr:colOff>647700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9" r:id="rId60" name="Check Box 57">
              <controlPr defaultSize="0" autoFill="0" autoLine="0" autoPict="0">
                <anchor moveWithCells="1">
                  <from>
                    <xdr:col>1</xdr:col>
                    <xdr:colOff>228600</xdr:colOff>
                    <xdr:row>75</xdr:row>
                    <xdr:rowOff>9525</xdr:rowOff>
                  </from>
                  <to>
                    <xdr:col>2</xdr:col>
                    <xdr:colOff>19050</xdr:colOff>
                    <xdr:row>75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0" r:id="rId61" name="Check Box 58">
              <controlPr defaultSize="0" autoFill="0" autoLine="0" autoPict="0">
                <anchor moveWithCells="1">
                  <from>
                    <xdr:col>1</xdr:col>
                    <xdr:colOff>228600</xdr:colOff>
                    <xdr:row>74</xdr:row>
                    <xdr:rowOff>9525</xdr:rowOff>
                  </from>
                  <to>
                    <xdr:col>2</xdr:col>
                    <xdr:colOff>19050</xdr:colOff>
                    <xdr:row>74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1" r:id="rId62" name="Check Box 59">
              <controlPr defaultSize="0" autoFill="0" autoLine="0" autoPict="0">
                <anchor moveWithCells="1">
                  <from>
                    <xdr:col>1</xdr:col>
                    <xdr:colOff>228600</xdr:colOff>
                    <xdr:row>75</xdr:row>
                    <xdr:rowOff>0</xdr:rowOff>
                  </from>
                  <to>
                    <xdr:col>2</xdr:col>
                    <xdr:colOff>19050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2" r:id="rId63" name="Check Box 60">
              <controlPr defaultSize="0" autoFill="0" autoLine="0" autoPict="0">
                <anchor moveWithCells="1">
                  <from>
                    <xdr:col>2</xdr:col>
                    <xdr:colOff>228600</xdr:colOff>
                    <xdr:row>36</xdr:row>
                    <xdr:rowOff>9525</xdr:rowOff>
                  </from>
                  <to>
                    <xdr:col>3</xdr:col>
                    <xdr:colOff>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3" r:id="rId64" name="Check Box 61">
              <controlPr defaultSize="0" autoFill="0" autoLine="0" autoPict="0">
                <anchor moveWithCells="1">
                  <from>
                    <xdr:col>2</xdr:col>
                    <xdr:colOff>228600</xdr:colOff>
                    <xdr:row>37</xdr:row>
                    <xdr:rowOff>9525</xdr:rowOff>
                  </from>
                  <to>
                    <xdr:col>3</xdr:col>
                    <xdr:colOff>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4" r:id="rId65" name="Check Box 62">
              <controlPr defaultSize="0" autoFill="0" autoLine="0" autoPict="0">
                <anchor moveWithCells="1">
                  <from>
                    <xdr:col>2</xdr:col>
                    <xdr:colOff>228600</xdr:colOff>
                    <xdr:row>38</xdr:row>
                    <xdr:rowOff>9525</xdr:rowOff>
                  </from>
                  <to>
                    <xdr:col>3</xdr:col>
                    <xdr:colOff>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6" r:id="rId66" name="Check Box 64">
              <controlPr defaultSize="0" autoFill="0" autoLine="0" autoPict="0">
                <anchor moveWithCells="1">
                  <from>
                    <xdr:col>1</xdr:col>
                    <xdr:colOff>228600</xdr:colOff>
                    <xdr:row>101</xdr:row>
                    <xdr:rowOff>9525</xdr:rowOff>
                  </from>
                  <to>
                    <xdr:col>2</xdr:col>
                    <xdr:colOff>19050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7" r:id="rId67" name="Check Box 65">
              <controlPr defaultSize="0" autoFill="0" autoLine="0" autoPict="0">
                <anchor moveWithCells="1">
                  <from>
                    <xdr:col>1</xdr:col>
                    <xdr:colOff>228600</xdr:colOff>
                    <xdr:row>102</xdr:row>
                    <xdr:rowOff>0</xdr:rowOff>
                  </from>
                  <to>
                    <xdr:col>2</xdr:col>
                    <xdr:colOff>19050</xdr:colOff>
                    <xdr:row>102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8" r:id="rId68" name="Check Box 66">
              <controlPr defaultSize="0" autoFill="0" autoLine="0" autoPict="0">
                <anchor moveWithCells="1">
                  <from>
                    <xdr:col>1</xdr:col>
                    <xdr:colOff>228600</xdr:colOff>
                    <xdr:row>102</xdr:row>
                    <xdr:rowOff>9525</xdr:rowOff>
                  </from>
                  <to>
                    <xdr:col>2</xdr:col>
                    <xdr:colOff>19050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9" r:id="rId69" name="Check Box 67">
              <controlPr defaultSize="0" autoFill="0" autoLine="0" autoPict="0">
                <anchor moveWithCells="1">
                  <from>
                    <xdr:col>2</xdr:col>
                    <xdr:colOff>228600</xdr:colOff>
                    <xdr:row>23</xdr:row>
                    <xdr:rowOff>9525</xdr:rowOff>
                  </from>
                  <to>
                    <xdr:col>3</xdr:col>
                    <xdr:colOff>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0" r:id="rId70" name="Check Box 68">
              <controlPr defaultSize="0" autoFill="0" autoLine="0" autoPict="0">
                <anchor moveWithCells="1">
                  <from>
                    <xdr:col>2</xdr:col>
                    <xdr:colOff>228600</xdr:colOff>
                    <xdr:row>24</xdr:row>
                    <xdr:rowOff>9525</xdr:rowOff>
                  </from>
                  <to>
                    <xdr:col>3</xdr:col>
                    <xdr:colOff>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1" r:id="rId71" name="Check Box 69">
              <controlPr defaultSize="0" autoFill="0" autoLine="0" autoPict="0">
                <anchor moveWithCells="1">
                  <from>
                    <xdr:col>2</xdr:col>
                    <xdr:colOff>228600</xdr:colOff>
                    <xdr:row>25</xdr:row>
                    <xdr:rowOff>9525</xdr:rowOff>
                  </from>
                  <to>
                    <xdr:col>3</xdr:col>
                    <xdr:colOff>0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2" r:id="rId72" name="Check Box 70">
              <controlPr defaultSize="0" autoFill="0" autoLine="0" autoPict="0">
                <anchor moveWithCells="1">
                  <from>
                    <xdr:col>2</xdr:col>
                    <xdr:colOff>228600</xdr:colOff>
                    <xdr:row>26</xdr:row>
                    <xdr:rowOff>9525</xdr:rowOff>
                  </from>
                  <to>
                    <xdr:col>3</xdr:col>
                    <xdr:colOff>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3" r:id="rId73" name="Check Box 71">
              <controlPr defaultSize="0" autoFill="0" autoLine="0" autoPict="0">
                <anchor moveWithCells="1">
                  <from>
                    <xdr:col>9</xdr:col>
                    <xdr:colOff>1123950</xdr:colOff>
                    <xdr:row>57</xdr:row>
                    <xdr:rowOff>133350</xdr:rowOff>
                  </from>
                  <to>
                    <xdr:col>9</xdr:col>
                    <xdr:colOff>1543050</xdr:colOff>
                    <xdr:row>57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4" r:id="rId74" name="Check Box 72">
              <controlPr defaultSize="0" autoFill="0" autoLine="0" autoPict="0">
                <anchor moveWithCells="1">
                  <from>
                    <xdr:col>9</xdr:col>
                    <xdr:colOff>1123950</xdr:colOff>
                    <xdr:row>58</xdr:row>
                    <xdr:rowOff>133350</xdr:rowOff>
                  </from>
                  <to>
                    <xdr:col>9</xdr:col>
                    <xdr:colOff>1543050</xdr:colOff>
                    <xdr:row>58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5" r:id="rId75" name="Check Box 73">
              <controlPr defaultSize="0" autoFill="0" autoLine="0" autoPict="0">
                <anchor moveWithCells="1">
                  <from>
                    <xdr:col>10</xdr:col>
                    <xdr:colOff>1133475</xdr:colOff>
                    <xdr:row>57</xdr:row>
                    <xdr:rowOff>123825</xdr:rowOff>
                  </from>
                  <to>
                    <xdr:col>10</xdr:col>
                    <xdr:colOff>1552575</xdr:colOff>
                    <xdr:row>57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6" r:id="rId76" name="Check Box 74">
              <controlPr defaultSize="0" autoFill="0" autoLine="0" autoPict="0">
                <anchor moveWithCells="1">
                  <from>
                    <xdr:col>10</xdr:col>
                    <xdr:colOff>1152525</xdr:colOff>
                    <xdr:row>58</xdr:row>
                    <xdr:rowOff>123825</xdr:rowOff>
                  </from>
                  <to>
                    <xdr:col>10</xdr:col>
                    <xdr:colOff>1581150</xdr:colOff>
                    <xdr:row>58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7" r:id="rId77" name="Check Box 75">
              <controlPr defaultSize="0" autoFill="0" autoLine="0" autoPict="0">
                <anchor moveWithCells="1">
                  <from>
                    <xdr:col>9</xdr:col>
                    <xdr:colOff>1047750</xdr:colOff>
                    <xdr:row>65</xdr:row>
                    <xdr:rowOff>9525</xdr:rowOff>
                  </from>
                  <to>
                    <xdr:col>9</xdr:col>
                    <xdr:colOff>1466850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8" r:id="rId78" name="Check Box 76">
              <controlPr defaultSize="0" autoFill="0" autoLine="0" autoPict="0">
                <anchor moveWithCells="1">
                  <from>
                    <xdr:col>10</xdr:col>
                    <xdr:colOff>1257300</xdr:colOff>
                    <xdr:row>65</xdr:row>
                    <xdr:rowOff>9525</xdr:rowOff>
                  </from>
                  <to>
                    <xdr:col>10</xdr:col>
                    <xdr:colOff>1676400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9" r:id="rId79" name="Check Box 77">
              <controlPr defaultSize="0" autoFill="0" autoLine="0" autoPict="0">
                <anchor moveWithCells="1">
                  <from>
                    <xdr:col>1</xdr:col>
                    <xdr:colOff>228600</xdr:colOff>
                    <xdr:row>76</xdr:row>
                    <xdr:rowOff>9525</xdr:rowOff>
                  </from>
                  <to>
                    <xdr:col>2</xdr:col>
                    <xdr:colOff>19050</xdr:colOff>
                    <xdr:row>76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0" r:id="rId80" name="Check Box 78">
              <controlPr defaultSize="0" autoFill="0" autoLine="0" autoPict="0">
                <anchor moveWithCells="1">
                  <from>
                    <xdr:col>9</xdr:col>
                    <xdr:colOff>1047750</xdr:colOff>
                    <xdr:row>76</xdr:row>
                    <xdr:rowOff>9525</xdr:rowOff>
                  </from>
                  <to>
                    <xdr:col>9</xdr:col>
                    <xdr:colOff>1466850</xdr:colOff>
                    <xdr:row>76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1" r:id="rId81" name="Check Box 79">
              <controlPr defaultSize="0" autoFill="0" autoLine="0" autoPict="0">
                <anchor moveWithCells="1">
                  <from>
                    <xdr:col>10</xdr:col>
                    <xdr:colOff>1257300</xdr:colOff>
                    <xdr:row>76</xdr:row>
                    <xdr:rowOff>9525</xdr:rowOff>
                  </from>
                  <to>
                    <xdr:col>10</xdr:col>
                    <xdr:colOff>1676400</xdr:colOff>
                    <xdr:row>76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2" r:id="rId82" name="Check Box 80">
              <controlPr defaultSize="0" autoFill="0" autoLine="0" autoPict="0">
                <anchor moveWithCells="1">
                  <from>
                    <xdr:col>8</xdr:col>
                    <xdr:colOff>228600</xdr:colOff>
                    <xdr:row>84</xdr:row>
                    <xdr:rowOff>9525</xdr:rowOff>
                  </from>
                  <to>
                    <xdr:col>8</xdr:col>
                    <xdr:colOff>647700</xdr:colOff>
                    <xdr:row>84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3" r:id="rId83" name="Check Box 81">
              <controlPr defaultSize="0" autoFill="0" autoLine="0" autoPict="0">
                <anchor moveWithCells="1">
                  <from>
                    <xdr:col>9</xdr:col>
                    <xdr:colOff>228600</xdr:colOff>
                    <xdr:row>84</xdr:row>
                    <xdr:rowOff>9525</xdr:rowOff>
                  </from>
                  <to>
                    <xdr:col>9</xdr:col>
                    <xdr:colOff>647700</xdr:colOff>
                    <xdr:row>84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4" r:id="rId84" name="Check Box 82">
              <controlPr defaultSize="0" autoFill="0" autoLine="0" autoPict="0">
                <anchor moveWithCells="1">
                  <from>
                    <xdr:col>10</xdr:col>
                    <xdr:colOff>228600</xdr:colOff>
                    <xdr:row>84</xdr:row>
                    <xdr:rowOff>9525</xdr:rowOff>
                  </from>
                  <to>
                    <xdr:col>10</xdr:col>
                    <xdr:colOff>647700</xdr:colOff>
                    <xdr:row>84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5" r:id="rId85" name="Check Box 83">
              <controlPr defaultSize="0" autoFill="0" autoLine="0" autoPict="0">
                <anchor moveWithCells="1">
                  <from>
                    <xdr:col>1</xdr:col>
                    <xdr:colOff>228600</xdr:colOff>
                    <xdr:row>97</xdr:row>
                    <xdr:rowOff>9525</xdr:rowOff>
                  </from>
                  <to>
                    <xdr:col>2</xdr:col>
                    <xdr:colOff>19050</xdr:colOff>
                    <xdr:row>97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6" r:id="rId86" name="Check Box 84">
              <controlPr defaultSize="0" autoFill="0" autoLine="0" autoPict="0">
                <anchor moveWithCells="1">
                  <from>
                    <xdr:col>9</xdr:col>
                    <xdr:colOff>1047750</xdr:colOff>
                    <xdr:row>97</xdr:row>
                    <xdr:rowOff>9525</xdr:rowOff>
                  </from>
                  <to>
                    <xdr:col>9</xdr:col>
                    <xdr:colOff>1466850</xdr:colOff>
                    <xdr:row>97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7" r:id="rId87" name="Check Box 85">
              <controlPr defaultSize="0" autoFill="0" autoLine="0" autoPict="0">
                <anchor moveWithCells="1">
                  <from>
                    <xdr:col>10</xdr:col>
                    <xdr:colOff>1257300</xdr:colOff>
                    <xdr:row>97</xdr:row>
                    <xdr:rowOff>9525</xdr:rowOff>
                  </from>
                  <to>
                    <xdr:col>10</xdr:col>
                    <xdr:colOff>1676400</xdr:colOff>
                    <xdr:row>97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8" r:id="rId88" name="Check Box 86">
              <controlPr defaultSize="0" autoFill="0" autoLine="0" autoPict="0">
                <anchor moveWithCells="1">
                  <from>
                    <xdr:col>1</xdr:col>
                    <xdr:colOff>228600</xdr:colOff>
                    <xdr:row>91</xdr:row>
                    <xdr:rowOff>9525</xdr:rowOff>
                  </from>
                  <to>
                    <xdr:col>2</xdr:col>
                    <xdr:colOff>19050</xdr:colOff>
                    <xdr:row>91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9" r:id="rId89" name="Check Box 87">
              <controlPr defaultSize="0" autoFill="0" autoLine="0" autoPict="0">
                <anchor moveWithCells="1">
                  <from>
                    <xdr:col>1</xdr:col>
                    <xdr:colOff>228600</xdr:colOff>
                    <xdr:row>91</xdr:row>
                    <xdr:rowOff>9525</xdr:rowOff>
                  </from>
                  <to>
                    <xdr:col>2</xdr:col>
                    <xdr:colOff>19050</xdr:colOff>
                    <xdr:row>91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0" r:id="rId90" name="Check Box 88">
              <controlPr defaultSize="0" autoFill="0" autoLine="0" autoPict="0">
                <anchor moveWithCells="1">
                  <from>
                    <xdr:col>9</xdr:col>
                    <xdr:colOff>1047750</xdr:colOff>
                    <xdr:row>91</xdr:row>
                    <xdr:rowOff>9525</xdr:rowOff>
                  </from>
                  <to>
                    <xdr:col>9</xdr:col>
                    <xdr:colOff>1466850</xdr:colOff>
                    <xdr:row>91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1" r:id="rId91" name="Check Box 89">
              <controlPr defaultSize="0" autoFill="0" autoLine="0" autoPict="0">
                <anchor moveWithCells="1">
                  <from>
                    <xdr:col>10</xdr:col>
                    <xdr:colOff>1257300</xdr:colOff>
                    <xdr:row>91</xdr:row>
                    <xdr:rowOff>9525</xdr:rowOff>
                  </from>
                  <to>
                    <xdr:col>10</xdr:col>
                    <xdr:colOff>1676400</xdr:colOff>
                    <xdr:row>91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2" r:id="rId92" name="Check Box 90">
              <controlPr defaultSize="0" autoFill="0" autoLine="0" autoPict="0">
                <anchor moveWithCells="1">
                  <from>
                    <xdr:col>1</xdr:col>
                    <xdr:colOff>228600</xdr:colOff>
                    <xdr:row>46</xdr:row>
                    <xdr:rowOff>9525</xdr:rowOff>
                  </from>
                  <to>
                    <xdr:col>2</xdr:col>
                    <xdr:colOff>0</xdr:colOff>
                    <xdr:row>46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3" r:id="rId93" name="Check Box 91">
              <controlPr defaultSize="0" autoFill="0" autoLine="0" autoPict="0">
                <anchor moveWithCells="1">
                  <from>
                    <xdr:col>8</xdr:col>
                    <xdr:colOff>857250</xdr:colOff>
                    <xdr:row>51</xdr:row>
                    <xdr:rowOff>19050</xdr:rowOff>
                  </from>
                  <to>
                    <xdr:col>8</xdr:col>
                    <xdr:colOff>1295400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4" r:id="rId94" name="Check Box 92">
              <controlPr defaultSize="0" autoFill="0" autoLine="0" autoPict="0">
                <anchor moveWithCells="1">
                  <from>
                    <xdr:col>8</xdr:col>
                    <xdr:colOff>1085850</xdr:colOff>
                    <xdr:row>51</xdr:row>
                    <xdr:rowOff>200025</xdr:rowOff>
                  </from>
                  <to>
                    <xdr:col>8</xdr:col>
                    <xdr:colOff>1504950</xdr:colOff>
                    <xdr:row>51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5" r:id="rId95" name="Check Box 93">
              <controlPr defaultSize="0" autoFill="0" autoLine="0" autoPict="0">
                <anchor moveWithCells="1">
                  <from>
                    <xdr:col>9</xdr:col>
                    <xdr:colOff>819150</xdr:colOff>
                    <xdr:row>51</xdr:row>
                    <xdr:rowOff>19050</xdr:rowOff>
                  </from>
                  <to>
                    <xdr:col>9</xdr:col>
                    <xdr:colOff>1238250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6" r:id="rId96" name="Check Box 94">
              <controlPr defaultSize="0" autoFill="0" autoLine="0" autoPict="0">
                <anchor moveWithCells="1">
                  <from>
                    <xdr:col>9</xdr:col>
                    <xdr:colOff>1047750</xdr:colOff>
                    <xdr:row>51</xdr:row>
                    <xdr:rowOff>200025</xdr:rowOff>
                  </from>
                  <to>
                    <xdr:col>9</xdr:col>
                    <xdr:colOff>1466850</xdr:colOff>
                    <xdr:row>51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7" r:id="rId97" name="Check Box 95">
              <controlPr defaultSize="0" autoFill="0" autoLine="0" autoPict="0">
                <anchor moveWithCells="1">
                  <from>
                    <xdr:col>10</xdr:col>
                    <xdr:colOff>819150</xdr:colOff>
                    <xdr:row>51</xdr:row>
                    <xdr:rowOff>19050</xdr:rowOff>
                  </from>
                  <to>
                    <xdr:col>10</xdr:col>
                    <xdr:colOff>1238250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8" r:id="rId98" name="Check Box 96">
              <controlPr defaultSize="0" autoFill="0" autoLine="0" autoPict="0">
                <anchor moveWithCells="1">
                  <from>
                    <xdr:col>10</xdr:col>
                    <xdr:colOff>1019175</xdr:colOff>
                    <xdr:row>51</xdr:row>
                    <xdr:rowOff>200025</xdr:rowOff>
                  </from>
                  <to>
                    <xdr:col>10</xdr:col>
                    <xdr:colOff>1447800</xdr:colOff>
                    <xdr:row>51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9" r:id="rId99" name="Check Box 97">
              <controlPr defaultSize="0" autoFill="0" autoLine="0" autoPict="0">
                <anchor moveWithCells="1">
                  <from>
                    <xdr:col>8</xdr:col>
                    <xdr:colOff>228600</xdr:colOff>
                    <xdr:row>54</xdr:row>
                    <xdr:rowOff>9525</xdr:rowOff>
                  </from>
                  <to>
                    <xdr:col>8</xdr:col>
                    <xdr:colOff>647700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0" r:id="rId100" name="Check Box 98">
              <controlPr defaultSize="0" autoFill="0" autoLine="0" autoPict="0">
                <anchor moveWithCells="1">
                  <from>
                    <xdr:col>9</xdr:col>
                    <xdr:colOff>228600</xdr:colOff>
                    <xdr:row>54</xdr:row>
                    <xdr:rowOff>9525</xdr:rowOff>
                  </from>
                  <to>
                    <xdr:col>9</xdr:col>
                    <xdr:colOff>647700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1" r:id="rId101" name="Check Box 99">
              <controlPr defaultSize="0" autoFill="0" autoLine="0" autoPict="0">
                <anchor moveWithCells="1">
                  <from>
                    <xdr:col>10</xdr:col>
                    <xdr:colOff>228600</xdr:colOff>
                    <xdr:row>54</xdr:row>
                    <xdr:rowOff>9525</xdr:rowOff>
                  </from>
                  <to>
                    <xdr:col>10</xdr:col>
                    <xdr:colOff>647700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2" r:id="rId102" name="Check Box 100">
              <controlPr defaultSize="0" autoFill="0" autoLine="0" autoPict="0">
                <anchor moveWithCells="1">
                  <from>
                    <xdr:col>10</xdr:col>
                    <xdr:colOff>1257300</xdr:colOff>
                    <xdr:row>62</xdr:row>
                    <xdr:rowOff>9525</xdr:rowOff>
                  </from>
                  <to>
                    <xdr:col>10</xdr:col>
                    <xdr:colOff>1676400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3" r:id="rId103" name="Check Box 101">
              <controlPr defaultSize="0" autoFill="0" autoLine="0" autoPict="0">
                <anchor moveWithCells="1">
                  <from>
                    <xdr:col>10</xdr:col>
                    <xdr:colOff>1257300</xdr:colOff>
                    <xdr:row>42</xdr:row>
                    <xdr:rowOff>9525</xdr:rowOff>
                  </from>
                  <to>
                    <xdr:col>10</xdr:col>
                    <xdr:colOff>1676400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4" r:id="rId104" name="Check Box 102">
              <controlPr defaultSize="0" autoFill="0" autoLine="0" autoPict="0">
                <anchor moveWithCells="1">
                  <from>
                    <xdr:col>10</xdr:col>
                    <xdr:colOff>1257300</xdr:colOff>
                    <xdr:row>68</xdr:row>
                    <xdr:rowOff>9525</xdr:rowOff>
                  </from>
                  <to>
                    <xdr:col>10</xdr:col>
                    <xdr:colOff>1676400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5" r:id="rId105" name="Check Box 103">
              <controlPr defaultSize="0" autoFill="0" autoLine="0" autoPict="0">
                <anchor moveWithCells="1">
                  <from>
                    <xdr:col>10</xdr:col>
                    <xdr:colOff>1257300</xdr:colOff>
                    <xdr:row>73</xdr:row>
                    <xdr:rowOff>9525</xdr:rowOff>
                  </from>
                  <to>
                    <xdr:col>10</xdr:col>
                    <xdr:colOff>1676400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6" r:id="rId106" name="Check Box 104">
              <controlPr defaultSize="0" autoFill="0" autoLine="0" autoPict="0">
                <anchor moveWithCells="1">
                  <from>
                    <xdr:col>10</xdr:col>
                    <xdr:colOff>1257300</xdr:colOff>
                    <xdr:row>88</xdr:row>
                    <xdr:rowOff>9525</xdr:rowOff>
                  </from>
                  <to>
                    <xdr:col>10</xdr:col>
                    <xdr:colOff>1676400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7" r:id="rId107" name="Check Box 105">
              <controlPr defaultSize="0" autoFill="0" autoLine="0" autoPict="0">
                <anchor moveWithCells="1">
                  <from>
                    <xdr:col>10</xdr:col>
                    <xdr:colOff>1257300</xdr:colOff>
                    <xdr:row>94</xdr:row>
                    <xdr:rowOff>9525</xdr:rowOff>
                  </from>
                  <to>
                    <xdr:col>10</xdr:col>
                    <xdr:colOff>1676400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8" r:id="rId108" name="Check Box 106">
              <controlPr defaultSize="0" autoFill="0" autoLine="0" autoPict="0">
                <anchor moveWithCells="1">
                  <from>
                    <xdr:col>10</xdr:col>
                    <xdr:colOff>1257300</xdr:colOff>
                    <xdr:row>100</xdr:row>
                    <xdr:rowOff>9525</xdr:rowOff>
                  </from>
                  <to>
                    <xdr:col>10</xdr:col>
                    <xdr:colOff>1676400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9" r:id="rId109" name="Check Box 107">
              <controlPr defaultSize="0" autoFill="0" autoLine="0" autoPict="0">
                <anchor moveWithCells="1">
                  <from>
                    <xdr:col>10</xdr:col>
                    <xdr:colOff>1257300</xdr:colOff>
                    <xdr:row>68</xdr:row>
                    <xdr:rowOff>9525</xdr:rowOff>
                  </from>
                  <to>
                    <xdr:col>10</xdr:col>
                    <xdr:colOff>1676400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0" r:id="rId110" name="Check Box 108">
              <controlPr defaultSize="0" autoFill="0" autoLine="0" autoPict="0">
                <anchor moveWithCells="1">
                  <from>
                    <xdr:col>10</xdr:col>
                    <xdr:colOff>1257300</xdr:colOff>
                    <xdr:row>73</xdr:row>
                    <xdr:rowOff>9525</xdr:rowOff>
                  </from>
                  <to>
                    <xdr:col>10</xdr:col>
                    <xdr:colOff>1676400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1" r:id="rId111" name="Check Box 109">
              <controlPr defaultSize="0" autoFill="0" autoLine="0" autoPict="0">
                <anchor moveWithCells="1">
                  <from>
                    <xdr:col>1</xdr:col>
                    <xdr:colOff>228600</xdr:colOff>
                    <xdr:row>90</xdr:row>
                    <xdr:rowOff>9525</xdr:rowOff>
                  </from>
                  <to>
                    <xdr:col>2</xdr:col>
                    <xdr:colOff>19050</xdr:colOff>
                    <xdr:row>90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2" r:id="rId112" name="Check Box 110">
              <controlPr defaultSize="0" autoFill="0" autoLine="0" autoPict="0">
                <anchor moveWithCells="1">
                  <from>
                    <xdr:col>1</xdr:col>
                    <xdr:colOff>228600</xdr:colOff>
                    <xdr:row>89</xdr:row>
                    <xdr:rowOff>9525</xdr:rowOff>
                  </from>
                  <to>
                    <xdr:col>2</xdr:col>
                    <xdr:colOff>19050</xdr:colOff>
                    <xdr:row>89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3" r:id="rId113" name="Check Box 111">
              <controlPr defaultSize="0" autoFill="0" autoLine="0" autoPict="0">
                <anchor moveWithCells="1">
                  <from>
                    <xdr:col>1</xdr:col>
                    <xdr:colOff>228600</xdr:colOff>
                    <xdr:row>90</xdr:row>
                    <xdr:rowOff>0</xdr:rowOff>
                  </from>
                  <to>
                    <xdr:col>2</xdr:col>
                    <xdr:colOff>19050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4" r:id="rId114" name="Check Box 112">
              <controlPr defaultSize="0" autoFill="0" autoLine="0" autoPict="0">
                <anchor moveWithCells="1">
                  <from>
                    <xdr:col>1</xdr:col>
                    <xdr:colOff>228600</xdr:colOff>
                    <xdr:row>96</xdr:row>
                    <xdr:rowOff>9525</xdr:rowOff>
                  </from>
                  <to>
                    <xdr:col>2</xdr:col>
                    <xdr:colOff>19050</xdr:colOff>
                    <xdr:row>96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5" r:id="rId115" name="Check Box 113">
              <controlPr defaultSize="0" autoFill="0" autoLine="0" autoPict="0">
                <anchor moveWithCells="1">
                  <from>
                    <xdr:col>1</xdr:col>
                    <xdr:colOff>228600</xdr:colOff>
                    <xdr:row>95</xdr:row>
                    <xdr:rowOff>9525</xdr:rowOff>
                  </from>
                  <to>
                    <xdr:col>2</xdr:col>
                    <xdr:colOff>19050</xdr:colOff>
                    <xdr:row>95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7" r:id="rId116" name="Check Box 115">
              <controlPr defaultSize="0" autoFill="0" autoLine="0" autoPict="0">
                <anchor moveWithCells="1">
                  <from>
                    <xdr:col>1</xdr:col>
                    <xdr:colOff>228600</xdr:colOff>
                    <xdr:row>102</xdr:row>
                    <xdr:rowOff>9525</xdr:rowOff>
                  </from>
                  <to>
                    <xdr:col>2</xdr:col>
                    <xdr:colOff>19050</xdr:colOff>
                    <xdr:row>102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8" r:id="rId117" name="Check Box 116">
              <controlPr defaultSize="0" autoFill="0" autoLine="0" autoPict="0">
                <anchor moveWithCells="1">
                  <from>
                    <xdr:col>1</xdr:col>
                    <xdr:colOff>228600</xdr:colOff>
                    <xdr:row>101</xdr:row>
                    <xdr:rowOff>9525</xdr:rowOff>
                  </from>
                  <to>
                    <xdr:col>2</xdr:col>
                    <xdr:colOff>19050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9" r:id="rId118" name="Check Box 117">
              <controlPr defaultSize="0" autoFill="0" autoLine="0" autoPict="0">
                <anchor moveWithCells="1">
                  <from>
                    <xdr:col>1</xdr:col>
                    <xdr:colOff>228600</xdr:colOff>
                    <xdr:row>102</xdr:row>
                    <xdr:rowOff>0</xdr:rowOff>
                  </from>
                  <to>
                    <xdr:col>2</xdr:col>
                    <xdr:colOff>19050</xdr:colOff>
                    <xdr:row>102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0" r:id="rId119" name="Check Box 118">
              <controlPr defaultSize="0" autoFill="0" autoLine="0" autoPict="0">
                <anchor moveWithCells="1">
                  <from>
                    <xdr:col>1</xdr:col>
                    <xdr:colOff>228600</xdr:colOff>
                    <xdr:row>108</xdr:row>
                    <xdr:rowOff>9525</xdr:rowOff>
                  </from>
                  <to>
                    <xdr:col>2</xdr:col>
                    <xdr:colOff>19050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1" r:id="rId120" name="Check Box 119">
              <controlPr defaultSize="0" autoFill="0" autoLine="0" autoPict="0">
                <anchor moveWithCells="1">
                  <from>
                    <xdr:col>1</xdr:col>
                    <xdr:colOff>228600</xdr:colOff>
                    <xdr:row>107</xdr:row>
                    <xdr:rowOff>9525</xdr:rowOff>
                  </from>
                  <to>
                    <xdr:col>2</xdr:col>
                    <xdr:colOff>19050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2" r:id="rId121" name="Check Box 120">
              <controlPr defaultSize="0" autoFill="0" autoLine="0" autoPict="0">
                <anchor moveWithCells="1">
                  <from>
                    <xdr:col>1</xdr:col>
                    <xdr:colOff>228600</xdr:colOff>
                    <xdr:row>108</xdr:row>
                    <xdr:rowOff>0</xdr:rowOff>
                  </from>
                  <to>
                    <xdr:col>2</xdr:col>
                    <xdr:colOff>19050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3" r:id="rId122" name="Check Box 121">
              <controlPr defaultSize="0" autoFill="0" autoLine="0" autoPict="0">
                <anchor moveWithCells="1">
                  <from>
                    <xdr:col>10</xdr:col>
                    <xdr:colOff>1257300</xdr:colOff>
                    <xdr:row>15</xdr:row>
                    <xdr:rowOff>9525</xdr:rowOff>
                  </from>
                  <to>
                    <xdr:col>10</xdr:col>
                    <xdr:colOff>1676400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4" r:id="rId123" name="Check Box 122">
              <controlPr defaultSize="0" autoFill="0" autoLine="0" autoPict="0">
                <anchor moveWithCells="1">
                  <from>
                    <xdr:col>10</xdr:col>
                    <xdr:colOff>1257300</xdr:colOff>
                    <xdr:row>29</xdr:row>
                    <xdr:rowOff>9525</xdr:rowOff>
                  </from>
                  <to>
                    <xdr:col>10</xdr:col>
                    <xdr:colOff>1676400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5" r:id="rId124" name="Check Box 123">
              <controlPr defaultSize="0" autoFill="0" autoLine="0" autoPict="0">
                <anchor moveWithCells="1">
                  <from>
                    <xdr:col>10</xdr:col>
                    <xdr:colOff>1257300</xdr:colOff>
                    <xdr:row>35</xdr:row>
                    <xdr:rowOff>9525</xdr:rowOff>
                  </from>
                  <to>
                    <xdr:col>10</xdr:col>
                    <xdr:colOff>1676400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6" r:id="rId125" name="Check Box 124">
              <controlPr defaultSize="0" autoFill="0" autoLine="0" autoPict="0">
                <anchor moveWithCells="1">
                  <from>
                    <xdr:col>9</xdr:col>
                    <xdr:colOff>1047750</xdr:colOff>
                    <xdr:row>45</xdr:row>
                    <xdr:rowOff>9525</xdr:rowOff>
                  </from>
                  <to>
                    <xdr:col>9</xdr:col>
                    <xdr:colOff>1466850</xdr:colOff>
                    <xdr:row>45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7" r:id="rId126" name="Check Box 125">
              <controlPr defaultSize="0" autoFill="0" autoLine="0" autoPict="0">
                <anchor moveWithCells="1">
                  <from>
                    <xdr:col>10</xdr:col>
                    <xdr:colOff>1257300</xdr:colOff>
                    <xdr:row>45</xdr:row>
                    <xdr:rowOff>9525</xdr:rowOff>
                  </from>
                  <to>
                    <xdr:col>10</xdr:col>
                    <xdr:colOff>1676400</xdr:colOff>
                    <xdr:row>45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8" r:id="rId127" name="Check Box 126">
              <controlPr defaultSize="0" autoFill="0" autoLine="0" autoPict="0">
                <anchor moveWithCells="1">
                  <from>
                    <xdr:col>9</xdr:col>
                    <xdr:colOff>1047750</xdr:colOff>
                    <xdr:row>46</xdr:row>
                    <xdr:rowOff>9525</xdr:rowOff>
                  </from>
                  <to>
                    <xdr:col>9</xdr:col>
                    <xdr:colOff>1466850</xdr:colOff>
                    <xdr:row>46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9" r:id="rId128" name="Check Box 127">
              <controlPr defaultSize="0" autoFill="0" autoLine="0" autoPict="0">
                <anchor moveWithCells="1">
                  <from>
                    <xdr:col>10</xdr:col>
                    <xdr:colOff>1257300</xdr:colOff>
                    <xdr:row>46</xdr:row>
                    <xdr:rowOff>9525</xdr:rowOff>
                  </from>
                  <to>
                    <xdr:col>10</xdr:col>
                    <xdr:colOff>1676400</xdr:colOff>
                    <xdr:row>46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0" r:id="rId129" name="Check Box 128">
              <controlPr defaultSize="0" autoFill="0" autoLine="0" autoPict="0">
                <anchor moveWithCells="1">
                  <from>
                    <xdr:col>10</xdr:col>
                    <xdr:colOff>857250</xdr:colOff>
                    <xdr:row>81</xdr:row>
                    <xdr:rowOff>133350</xdr:rowOff>
                  </from>
                  <to>
                    <xdr:col>10</xdr:col>
                    <xdr:colOff>1276350</xdr:colOff>
                    <xdr:row>81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1" r:id="rId130" name="Check Box 129">
              <controlPr defaultSize="0" autoFill="0" autoLine="0" autoPict="0">
                <anchor moveWithCells="1">
                  <from>
                    <xdr:col>9</xdr:col>
                    <xdr:colOff>857250</xdr:colOff>
                    <xdr:row>81</xdr:row>
                    <xdr:rowOff>133350</xdr:rowOff>
                  </from>
                  <to>
                    <xdr:col>9</xdr:col>
                    <xdr:colOff>1276350</xdr:colOff>
                    <xdr:row>81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2" r:id="rId131" name="Check Box 130">
              <controlPr defaultSize="0" autoFill="0" autoLine="0" autoPict="0">
                <anchor moveWithCells="1">
                  <from>
                    <xdr:col>8</xdr:col>
                    <xdr:colOff>857250</xdr:colOff>
                    <xdr:row>81</xdr:row>
                    <xdr:rowOff>133350</xdr:rowOff>
                  </from>
                  <to>
                    <xdr:col>8</xdr:col>
                    <xdr:colOff>1276350</xdr:colOff>
                    <xdr:row>81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3" r:id="rId132" name="Check Box 131">
              <controlPr defaultSize="0" autoFill="0" autoLine="0" autoPict="0">
                <anchor moveWithCells="1">
                  <from>
                    <xdr:col>1</xdr:col>
                    <xdr:colOff>228600</xdr:colOff>
                    <xdr:row>4</xdr:row>
                    <xdr:rowOff>9525</xdr:rowOff>
                  </from>
                  <to>
                    <xdr:col>2</xdr:col>
                    <xdr:colOff>19050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4" r:id="rId133" name="Check Box 132">
              <controlPr defaultSize="0" autoFill="0" autoLine="0" autoPict="0">
                <anchor moveWithCells="1">
                  <from>
                    <xdr:col>1</xdr:col>
                    <xdr:colOff>228600</xdr:colOff>
                    <xdr:row>5</xdr:row>
                    <xdr:rowOff>9525</xdr:rowOff>
                  </from>
                  <to>
                    <xdr:col>2</xdr:col>
                    <xdr:colOff>19050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5" r:id="rId134" name="Check Box 133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9525</xdr:rowOff>
                  </from>
                  <to>
                    <xdr:col>2</xdr:col>
                    <xdr:colOff>19050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6" r:id="rId135" name="Check Box 134">
              <controlPr defaultSize="0" autoFill="0" autoLine="0" autoPict="0">
                <anchor moveWithCells="1">
                  <from>
                    <xdr:col>1</xdr:col>
                    <xdr:colOff>228600</xdr:colOff>
                    <xdr:row>4</xdr:row>
                    <xdr:rowOff>9525</xdr:rowOff>
                  </from>
                  <to>
                    <xdr:col>2</xdr:col>
                    <xdr:colOff>19050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7" r:id="rId136" name="Check Box 135">
              <controlPr defaultSize="0" autoFill="0" autoLine="0" autoPict="0">
                <anchor moveWithCells="1">
                  <from>
                    <xdr:col>1</xdr:col>
                    <xdr:colOff>228600</xdr:colOff>
                    <xdr:row>5</xdr:row>
                    <xdr:rowOff>9525</xdr:rowOff>
                  </from>
                  <to>
                    <xdr:col>2</xdr:col>
                    <xdr:colOff>19050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8" r:id="rId137" name="Check Box 136">
              <controlPr defaultSize="0" autoFill="0" autoLine="0" autoPict="0">
                <anchor moveWithCells="1">
                  <from>
                    <xdr:col>1</xdr:col>
                    <xdr:colOff>228600</xdr:colOff>
                    <xdr:row>5</xdr:row>
                    <xdr:rowOff>9525</xdr:rowOff>
                  </from>
                  <to>
                    <xdr:col>2</xdr:col>
                    <xdr:colOff>19050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9" r:id="rId138" name="Check Box 137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9525</xdr:rowOff>
                  </from>
                  <to>
                    <xdr:col>2</xdr:col>
                    <xdr:colOff>19050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0" r:id="rId139" name="Check Box 138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9525</xdr:rowOff>
                  </from>
                  <to>
                    <xdr:col>2</xdr:col>
                    <xdr:colOff>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1" r:id="rId140" name="Check Box 139">
              <controlPr defaultSize="0" autoFill="0" autoLine="0" autoPict="0">
                <anchor moveWithCells="1">
                  <from>
                    <xdr:col>1</xdr:col>
                    <xdr:colOff>228600</xdr:colOff>
                    <xdr:row>4</xdr:row>
                    <xdr:rowOff>9525</xdr:rowOff>
                  </from>
                  <to>
                    <xdr:col>2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2" r:id="rId141" name="Check Box 140">
              <controlPr defaultSize="0" autoFill="0" autoLine="0" autoPict="0">
                <anchor moveWithCells="1">
                  <from>
                    <xdr:col>1</xdr:col>
                    <xdr:colOff>228600</xdr:colOff>
                    <xdr:row>5</xdr:row>
                    <xdr:rowOff>9525</xdr:rowOff>
                  </from>
                  <to>
                    <xdr:col>2</xdr:col>
                    <xdr:colOff>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3" r:id="rId142" name="Check Box 141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9525</xdr:rowOff>
                  </from>
                  <to>
                    <xdr:col>2</xdr:col>
                    <xdr:colOff>19050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4" r:id="rId143" name="Check Box 142">
              <controlPr defaultSize="0" autoFill="0" autoLine="0" autoPict="0">
                <anchor moveWithCells="1">
                  <from>
                    <xdr:col>1</xdr:col>
                    <xdr:colOff>228600</xdr:colOff>
                    <xdr:row>9</xdr:row>
                    <xdr:rowOff>9525</xdr:rowOff>
                  </from>
                  <to>
                    <xdr:col>2</xdr:col>
                    <xdr:colOff>19050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5" r:id="rId144" name="Check Box 143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9525</xdr:rowOff>
                  </from>
                  <to>
                    <xdr:col>2</xdr:col>
                    <xdr:colOff>19050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6" r:id="rId145" name="Check Box 144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9525</xdr:rowOff>
                  </from>
                  <to>
                    <xdr:col>2</xdr:col>
                    <xdr:colOff>19050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7" r:id="rId146" name="Check Box 145">
              <controlPr defaultSize="0" autoFill="0" autoLine="0" autoPict="0">
                <anchor moveWithCells="1">
                  <from>
                    <xdr:col>1</xdr:col>
                    <xdr:colOff>228600</xdr:colOff>
                    <xdr:row>9</xdr:row>
                    <xdr:rowOff>9525</xdr:rowOff>
                  </from>
                  <to>
                    <xdr:col>2</xdr:col>
                    <xdr:colOff>19050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8" r:id="rId147" name="Check Box 146">
              <controlPr defaultSize="0" autoFill="0" autoLine="0" autoPict="0">
                <anchor moveWithCells="1">
                  <from>
                    <xdr:col>1</xdr:col>
                    <xdr:colOff>228600</xdr:colOff>
                    <xdr:row>9</xdr:row>
                    <xdr:rowOff>9525</xdr:rowOff>
                  </from>
                  <to>
                    <xdr:col>2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9" r:id="rId148" name="Check Box 147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9525</xdr:rowOff>
                  </from>
                  <to>
                    <xdr:col>2</xdr:col>
                    <xdr:colOff>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0" r:id="rId149" name="Check Box 148">
              <controlPr defaultSize="0" autoFill="0" autoLine="0" autoPict="0">
                <anchor moveWithCells="1">
                  <from>
                    <xdr:col>1</xdr:col>
                    <xdr:colOff>228600</xdr:colOff>
                    <xdr:row>8</xdr:row>
                    <xdr:rowOff>9525</xdr:rowOff>
                  </from>
                  <to>
                    <xdr:col>2</xdr:col>
                    <xdr:colOff>19050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1" r:id="rId150" name="Check Box 149">
              <controlPr defaultSize="0" autoFill="0" autoLine="0" autoPict="0">
                <anchor moveWithCells="1">
                  <from>
                    <xdr:col>1</xdr:col>
                    <xdr:colOff>228600</xdr:colOff>
                    <xdr:row>8</xdr:row>
                    <xdr:rowOff>9525</xdr:rowOff>
                  </from>
                  <to>
                    <xdr:col>2</xdr:col>
                    <xdr:colOff>19050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2" r:id="rId151" name="Check Box 150">
              <controlPr defaultSize="0" autoFill="0" autoLine="0" autoPict="0">
                <anchor moveWithCells="1">
                  <from>
                    <xdr:col>1</xdr:col>
                    <xdr:colOff>228600</xdr:colOff>
                    <xdr:row>8</xdr:row>
                    <xdr:rowOff>9525</xdr:rowOff>
                  </from>
                  <to>
                    <xdr:col>2</xdr:col>
                    <xdr:colOff>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3" r:id="rId152" name="Check Box 151">
              <controlPr defaultSize="0" autoFill="0" autoLine="0" autoPict="0">
                <anchor moveWithCells="1">
                  <from>
                    <xdr:col>1</xdr:col>
                    <xdr:colOff>228600</xdr:colOff>
                    <xdr:row>7</xdr:row>
                    <xdr:rowOff>9525</xdr:rowOff>
                  </from>
                  <to>
                    <xdr:col>2</xdr:col>
                    <xdr:colOff>19050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4" r:id="rId153" name="Check Box 152">
              <controlPr defaultSize="0" autoFill="0" autoLine="0" autoPict="0">
                <anchor moveWithCells="1">
                  <from>
                    <xdr:col>1</xdr:col>
                    <xdr:colOff>228600</xdr:colOff>
                    <xdr:row>7</xdr:row>
                    <xdr:rowOff>9525</xdr:rowOff>
                  </from>
                  <to>
                    <xdr:col>2</xdr:col>
                    <xdr:colOff>19050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5" r:id="rId154" name="Check Box 153">
              <controlPr defaultSize="0" autoFill="0" autoLine="0" autoPict="0">
                <anchor moveWithCells="1">
                  <from>
                    <xdr:col>1</xdr:col>
                    <xdr:colOff>228600</xdr:colOff>
                    <xdr:row>7</xdr:row>
                    <xdr:rowOff>9525</xdr:rowOff>
                  </from>
                  <to>
                    <xdr:col>2</xdr:col>
                    <xdr:colOff>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6" r:id="rId155" name="Check Box 154">
              <controlPr defaultSize="0" autoFill="0" autoLine="0" autoPict="0">
                <anchor moveWithCells="1">
                  <from>
                    <xdr:col>9</xdr:col>
                    <xdr:colOff>1123950</xdr:colOff>
                    <xdr:row>59</xdr:row>
                    <xdr:rowOff>133350</xdr:rowOff>
                  </from>
                  <to>
                    <xdr:col>9</xdr:col>
                    <xdr:colOff>1543050</xdr:colOff>
                    <xdr:row>59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7" r:id="rId156" name="Check Box 155">
              <controlPr defaultSize="0" autoFill="0" autoLine="0" autoPict="0">
                <anchor moveWithCells="1">
                  <from>
                    <xdr:col>10</xdr:col>
                    <xdr:colOff>1152525</xdr:colOff>
                    <xdr:row>59</xdr:row>
                    <xdr:rowOff>123825</xdr:rowOff>
                  </from>
                  <to>
                    <xdr:col>10</xdr:col>
                    <xdr:colOff>1581150</xdr:colOff>
                    <xdr:row>59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8" r:id="rId157" name="Check Box 156">
              <controlPr defaultSize="0" autoFill="0" autoLine="0" autoPict="0">
                <anchor moveWithCells="1">
                  <from>
                    <xdr:col>1</xdr:col>
                    <xdr:colOff>228600</xdr:colOff>
                    <xdr:row>112</xdr:row>
                    <xdr:rowOff>9525</xdr:rowOff>
                  </from>
                  <to>
                    <xdr:col>2</xdr:col>
                    <xdr:colOff>19050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9" r:id="rId158" name="Check Box 157">
              <controlPr defaultSize="0" autoFill="0" autoLine="0" autoPict="0">
                <anchor moveWithCells="1">
                  <from>
                    <xdr:col>1</xdr:col>
                    <xdr:colOff>228600</xdr:colOff>
                    <xdr:row>113</xdr:row>
                    <xdr:rowOff>0</xdr:rowOff>
                  </from>
                  <to>
                    <xdr:col>2</xdr:col>
                    <xdr:colOff>19050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0" r:id="rId159" name="Check Box 158">
              <controlPr defaultSize="0" autoFill="0" autoLine="0" autoPict="0">
                <anchor moveWithCells="1">
                  <from>
                    <xdr:col>1</xdr:col>
                    <xdr:colOff>228600</xdr:colOff>
                    <xdr:row>113</xdr:row>
                    <xdr:rowOff>9525</xdr:rowOff>
                  </from>
                  <to>
                    <xdr:col>2</xdr:col>
                    <xdr:colOff>19050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1" r:id="rId160" name="Check Box 159">
              <controlPr defaultSize="0" autoFill="0" autoLine="0" autoPict="0">
                <anchor moveWithCells="1">
                  <from>
                    <xdr:col>1</xdr:col>
                    <xdr:colOff>228600</xdr:colOff>
                    <xdr:row>114</xdr:row>
                    <xdr:rowOff>9525</xdr:rowOff>
                  </from>
                  <to>
                    <xdr:col>2</xdr:col>
                    <xdr:colOff>19050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2" r:id="rId161" name="Check Box 160">
              <controlPr defaultSize="0" autoFill="0" autoLine="0" autoPict="0">
                <anchor moveWithCells="1">
                  <from>
                    <xdr:col>1</xdr:col>
                    <xdr:colOff>228600</xdr:colOff>
                    <xdr:row>112</xdr:row>
                    <xdr:rowOff>9525</xdr:rowOff>
                  </from>
                  <to>
                    <xdr:col>2</xdr:col>
                    <xdr:colOff>19050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3" r:id="rId162" name="Check Box 161">
              <controlPr defaultSize="0" autoFill="0" autoLine="0" autoPict="0">
                <anchor moveWithCells="1">
                  <from>
                    <xdr:col>1</xdr:col>
                    <xdr:colOff>228600</xdr:colOff>
                    <xdr:row>113</xdr:row>
                    <xdr:rowOff>0</xdr:rowOff>
                  </from>
                  <to>
                    <xdr:col>2</xdr:col>
                    <xdr:colOff>19050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4" r:id="rId163" name="Check Box 162">
              <controlPr defaultSize="0" autoFill="0" autoLine="0" autoPict="0">
                <anchor moveWithCells="1">
                  <from>
                    <xdr:col>1</xdr:col>
                    <xdr:colOff>228600</xdr:colOff>
                    <xdr:row>113</xdr:row>
                    <xdr:rowOff>0</xdr:rowOff>
                  </from>
                  <to>
                    <xdr:col>2</xdr:col>
                    <xdr:colOff>19050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5" r:id="rId164" name="Check Box 163">
              <controlPr defaultSize="0" autoFill="0" autoLine="0" autoPict="0">
                <anchor moveWithCells="1">
                  <from>
                    <xdr:col>1</xdr:col>
                    <xdr:colOff>228600</xdr:colOff>
                    <xdr:row>113</xdr:row>
                    <xdr:rowOff>9525</xdr:rowOff>
                  </from>
                  <to>
                    <xdr:col>2</xdr:col>
                    <xdr:colOff>19050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6" r:id="rId165" name="Check Box 164">
              <controlPr defaultSize="0" autoFill="0" autoLine="0" autoPict="0">
                <anchor moveWithCells="1">
                  <from>
                    <xdr:col>1</xdr:col>
                    <xdr:colOff>228600</xdr:colOff>
                    <xdr:row>113</xdr:row>
                    <xdr:rowOff>9525</xdr:rowOff>
                  </from>
                  <to>
                    <xdr:col>2</xdr:col>
                    <xdr:colOff>19050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7" r:id="rId166" name="Check Box 165">
              <controlPr defaultSize="0" autoFill="0" autoLine="0" autoPict="0">
                <anchor moveWithCells="1">
                  <from>
                    <xdr:col>1</xdr:col>
                    <xdr:colOff>228600</xdr:colOff>
                    <xdr:row>112</xdr:row>
                    <xdr:rowOff>9525</xdr:rowOff>
                  </from>
                  <to>
                    <xdr:col>2</xdr:col>
                    <xdr:colOff>19050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8" r:id="rId167" name="Check Box 166">
              <controlPr defaultSize="0" autoFill="0" autoLine="0" autoPict="0">
                <anchor moveWithCells="1">
                  <from>
                    <xdr:col>1</xdr:col>
                    <xdr:colOff>228600</xdr:colOff>
                    <xdr:row>113</xdr:row>
                    <xdr:rowOff>0</xdr:rowOff>
                  </from>
                  <to>
                    <xdr:col>2</xdr:col>
                    <xdr:colOff>19050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9" r:id="rId168" name="Check Box 167">
              <controlPr defaultSize="0" autoFill="0" autoLine="0" autoPict="0">
                <anchor moveWithCells="1">
                  <from>
                    <xdr:col>1</xdr:col>
                    <xdr:colOff>228600</xdr:colOff>
                    <xdr:row>114</xdr:row>
                    <xdr:rowOff>9525</xdr:rowOff>
                  </from>
                  <to>
                    <xdr:col>2</xdr:col>
                    <xdr:colOff>19050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20" r:id="rId169" name="Check Box 168">
              <controlPr defaultSize="0" autoFill="0" autoLine="0" autoPict="0">
                <anchor moveWithCells="1">
                  <from>
                    <xdr:col>9</xdr:col>
                    <xdr:colOff>1047750</xdr:colOff>
                    <xdr:row>113</xdr:row>
                    <xdr:rowOff>161925</xdr:rowOff>
                  </from>
                  <to>
                    <xdr:col>9</xdr:col>
                    <xdr:colOff>1466850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21" r:id="rId170" name="Check Box 169">
              <controlPr defaultSize="0" autoFill="0" autoLine="0" autoPict="0">
                <anchor moveWithCells="1">
                  <from>
                    <xdr:col>10</xdr:col>
                    <xdr:colOff>1257300</xdr:colOff>
                    <xdr:row>113</xdr:row>
                    <xdr:rowOff>161925</xdr:rowOff>
                  </from>
                  <to>
                    <xdr:col>10</xdr:col>
                    <xdr:colOff>1676400</xdr:colOff>
                    <xdr:row>115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Z25"/>
  <sheetViews>
    <sheetView zoomScale="80" zoomScaleNormal="80" workbookViewId="0">
      <selection activeCell="C10" sqref="C10"/>
    </sheetView>
  </sheetViews>
  <sheetFormatPr defaultColWidth="9" defaultRowHeight="15" x14ac:dyDescent="0.25"/>
  <cols>
    <col min="1" max="1" width="2.25" style="5" customWidth="1"/>
    <col min="2" max="2" width="1.875" style="5" customWidth="1"/>
    <col min="3" max="3" width="11.625" style="5" customWidth="1"/>
    <col min="4" max="10" width="11.875" style="5" customWidth="1"/>
    <col min="11" max="11" width="1" style="5" customWidth="1"/>
    <col min="12" max="12" width="3.625" style="5" customWidth="1"/>
    <col min="13" max="16384" width="9" style="5"/>
  </cols>
  <sheetData>
    <row r="1" spans="1:26" ht="23.25" x14ac:dyDescent="0.35">
      <c r="B1" s="36"/>
      <c r="C1" s="37" t="s">
        <v>81</v>
      </c>
      <c r="D1" s="37"/>
      <c r="E1" s="37"/>
      <c r="F1" s="37"/>
      <c r="G1" s="37"/>
      <c r="H1" s="37"/>
      <c r="I1" s="37"/>
      <c r="J1" s="37"/>
      <c r="K1" s="38"/>
    </row>
    <row r="2" spans="1:26" x14ac:dyDescent="0.25">
      <c r="A2" s="14"/>
      <c r="B2" s="912" t="s">
        <v>11</v>
      </c>
      <c r="C2" s="912"/>
      <c r="D2" s="14"/>
      <c r="E2" s="14"/>
      <c r="F2" s="14"/>
      <c r="G2" s="14"/>
      <c r="H2" s="14"/>
      <c r="I2" s="14"/>
      <c r="J2" s="14"/>
      <c r="K2" s="1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5">
      <c r="B3" s="29"/>
      <c r="K3" s="30"/>
    </row>
    <row r="4" spans="1:26" ht="27" customHeight="1" x14ac:dyDescent="0.3">
      <c r="B4" s="29"/>
      <c r="C4" s="272" t="s">
        <v>79</v>
      </c>
      <c r="D4" s="913" t="s">
        <v>80</v>
      </c>
      <c r="E4" s="913"/>
      <c r="F4" s="913"/>
      <c r="G4" s="913"/>
      <c r="H4" s="913"/>
      <c r="I4" s="913"/>
      <c r="J4" s="913"/>
      <c r="K4" s="30"/>
    </row>
    <row r="5" spans="1:26" x14ac:dyDescent="0.25">
      <c r="B5" s="29"/>
      <c r="C5" s="39" t="s">
        <v>27</v>
      </c>
      <c r="D5" s="34"/>
      <c r="E5" s="34"/>
      <c r="F5" s="34"/>
      <c r="G5" s="34"/>
      <c r="H5" s="34"/>
      <c r="I5" s="34"/>
      <c r="J5" s="34"/>
      <c r="K5" s="30"/>
    </row>
    <row r="6" spans="1:26" x14ac:dyDescent="0.25">
      <c r="B6" s="29"/>
      <c r="C6" s="6" t="s">
        <v>139</v>
      </c>
      <c r="D6" s="914" t="s">
        <v>138</v>
      </c>
      <c r="E6" s="915"/>
      <c r="F6" s="915"/>
      <c r="G6" s="915"/>
      <c r="H6" s="915"/>
      <c r="I6" s="915"/>
      <c r="J6" s="916"/>
      <c r="K6" s="30"/>
    </row>
    <row r="7" spans="1:26" s="63" customFormat="1" x14ac:dyDescent="0.25">
      <c r="B7" s="468"/>
      <c r="C7" s="469"/>
      <c r="D7" s="909"/>
      <c r="E7" s="910"/>
      <c r="F7" s="910"/>
      <c r="G7" s="910"/>
      <c r="H7" s="910"/>
      <c r="I7" s="910"/>
      <c r="J7" s="911"/>
      <c r="K7" s="470"/>
    </row>
    <row r="8" spans="1:26" s="63" customFormat="1" x14ac:dyDescent="0.25">
      <c r="B8" s="468"/>
      <c r="C8" s="469"/>
      <c r="D8" s="909"/>
      <c r="E8" s="910"/>
      <c r="F8" s="910"/>
      <c r="G8" s="910"/>
      <c r="H8" s="910"/>
      <c r="I8" s="910"/>
      <c r="J8" s="911"/>
      <c r="K8" s="470"/>
    </row>
    <row r="9" spans="1:26" x14ac:dyDescent="0.25">
      <c r="B9" s="29"/>
      <c r="C9" s="39" t="s">
        <v>96</v>
      </c>
      <c r="D9" s="34"/>
      <c r="E9" s="34"/>
      <c r="F9" s="34"/>
      <c r="G9" s="34"/>
      <c r="H9" s="34"/>
      <c r="I9" s="34"/>
      <c r="J9" s="34"/>
      <c r="K9" s="30"/>
    </row>
    <row r="10" spans="1:26" s="63" customFormat="1" x14ac:dyDescent="0.25">
      <c r="B10" s="468"/>
      <c r="C10" s="469"/>
      <c r="D10" s="909"/>
      <c r="E10" s="910"/>
      <c r="F10" s="910"/>
      <c r="G10" s="910"/>
      <c r="H10" s="910"/>
      <c r="I10" s="910"/>
      <c r="J10" s="911"/>
      <c r="K10" s="470"/>
    </row>
    <row r="11" spans="1:26" s="63" customFormat="1" x14ac:dyDescent="0.25">
      <c r="B11" s="468"/>
      <c r="C11" s="469"/>
      <c r="D11" s="909"/>
      <c r="E11" s="910"/>
      <c r="F11" s="910"/>
      <c r="G11" s="910"/>
      <c r="H11" s="910"/>
      <c r="I11" s="910"/>
      <c r="J11" s="911"/>
      <c r="K11" s="470"/>
    </row>
    <row r="12" spans="1:26" s="63" customFormat="1" x14ac:dyDescent="0.25">
      <c r="B12" s="468"/>
      <c r="C12" s="469"/>
      <c r="D12" s="909"/>
      <c r="E12" s="910"/>
      <c r="F12" s="910"/>
      <c r="G12" s="910"/>
      <c r="H12" s="910"/>
      <c r="I12" s="910"/>
      <c r="J12" s="911"/>
      <c r="K12" s="470"/>
    </row>
    <row r="13" spans="1:26" x14ac:dyDescent="0.25">
      <c r="B13" s="29"/>
      <c r="C13" s="39" t="s">
        <v>95</v>
      </c>
      <c r="D13" s="34"/>
      <c r="E13" s="34"/>
      <c r="F13" s="34"/>
      <c r="G13" s="34"/>
      <c r="H13" s="34"/>
      <c r="I13" s="34"/>
      <c r="J13" s="34"/>
      <c r="K13" s="30"/>
    </row>
    <row r="14" spans="1:26" s="63" customFormat="1" x14ac:dyDescent="0.25">
      <c r="B14" s="468"/>
      <c r="C14" s="469"/>
      <c r="D14" s="909"/>
      <c r="E14" s="910"/>
      <c r="F14" s="910"/>
      <c r="G14" s="910"/>
      <c r="H14" s="910"/>
      <c r="I14" s="910"/>
      <c r="J14" s="911"/>
      <c r="K14" s="470"/>
    </row>
    <row r="15" spans="1:26" s="63" customFormat="1" x14ac:dyDescent="0.25">
      <c r="B15" s="468"/>
      <c r="C15" s="469"/>
      <c r="D15" s="909"/>
      <c r="E15" s="910"/>
      <c r="F15" s="910"/>
      <c r="G15" s="910"/>
      <c r="H15" s="910"/>
      <c r="I15" s="910"/>
      <c r="J15" s="911"/>
      <c r="K15" s="470"/>
    </row>
    <row r="16" spans="1:26" s="63" customFormat="1" x14ac:dyDescent="0.25">
      <c r="B16" s="468"/>
      <c r="C16" s="469"/>
      <c r="D16" s="909"/>
      <c r="E16" s="910"/>
      <c r="F16" s="910"/>
      <c r="G16" s="910"/>
      <c r="H16" s="910"/>
      <c r="I16" s="910"/>
      <c r="J16" s="911"/>
      <c r="K16" s="470"/>
    </row>
    <row r="17" spans="2:11" x14ac:dyDescent="0.25">
      <c r="B17" s="29"/>
      <c r="C17" s="39" t="s">
        <v>107</v>
      </c>
      <c r="D17" s="34"/>
      <c r="E17" s="34"/>
      <c r="F17" s="34"/>
      <c r="G17" s="34"/>
      <c r="H17" s="34"/>
      <c r="I17" s="34"/>
      <c r="J17" s="34"/>
      <c r="K17" s="30"/>
    </row>
    <row r="18" spans="2:11" s="63" customFormat="1" x14ac:dyDescent="0.25">
      <c r="B18" s="468"/>
      <c r="C18" s="469"/>
      <c r="D18" s="909"/>
      <c r="E18" s="910"/>
      <c r="F18" s="910"/>
      <c r="G18" s="910"/>
      <c r="H18" s="910"/>
      <c r="I18" s="910"/>
      <c r="J18" s="911"/>
      <c r="K18" s="470"/>
    </row>
    <row r="19" spans="2:11" s="63" customFormat="1" x14ac:dyDescent="0.25">
      <c r="B19" s="468"/>
      <c r="C19" s="469"/>
      <c r="D19" s="909"/>
      <c r="E19" s="910"/>
      <c r="F19" s="910"/>
      <c r="G19" s="910"/>
      <c r="H19" s="910"/>
      <c r="I19" s="910"/>
      <c r="J19" s="911"/>
      <c r="K19" s="470"/>
    </row>
    <row r="20" spans="2:11" s="63" customFormat="1" x14ac:dyDescent="0.25">
      <c r="B20" s="468"/>
      <c r="C20" s="469"/>
      <c r="D20" s="909"/>
      <c r="E20" s="910"/>
      <c r="F20" s="910"/>
      <c r="G20" s="910"/>
      <c r="H20" s="910"/>
      <c r="I20" s="910"/>
      <c r="J20" s="911"/>
      <c r="K20" s="470"/>
    </row>
    <row r="21" spans="2:11" x14ac:dyDescent="0.25">
      <c r="B21" s="29"/>
      <c r="C21" s="39" t="s">
        <v>147</v>
      </c>
      <c r="D21" s="34"/>
      <c r="E21" s="34"/>
      <c r="F21" s="34"/>
      <c r="G21" s="34"/>
      <c r="H21" s="34"/>
      <c r="I21" s="34"/>
      <c r="J21" s="34"/>
      <c r="K21" s="30"/>
    </row>
    <row r="22" spans="2:11" s="63" customFormat="1" x14ac:dyDescent="0.25">
      <c r="B22" s="468"/>
      <c r="C22" s="469"/>
      <c r="D22" s="909"/>
      <c r="E22" s="910"/>
      <c r="F22" s="910"/>
      <c r="G22" s="910"/>
      <c r="H22" s="910"/>
      <c r="I22" s="910"/>
      <c r="J22" s="911"/>
      <c r="K22" s="470"/>
    </row>
    <row r="23" spans="2:11" s="63" customFormat="1" x14ac:dyDescent="0.25">
      <c r="B23" s="468"/>
      <c r="C23" s="469"/>
      <c r="D23" s="909"/>
      <c r="E23" s="910"/>
      <c r="F23" s="910"/>
      <c r="G23" s="910"/>
      <c r="H23" s="910"/>
      <c r="I23" s="910"/>
      <c r="J23" s="911"/>
      <c r="K23" s="470"/>
    </row>
    <row r="24" spans="2:11" s="63" customFormat="1" x14ac:dyDescent="0.25">
      <c r="B24" s="468"/>
      <c r="C24" s="469"/>
      <c r="D24" s="909"/>
      <c r="E24" s="910"/>
      <c r="F24" s="910"/>
      <c r="G24" s="910"/>
      <c r="H24" s="910"/>
      <c r="I24" s="910"/>
      <c r="J24" s="911"/>
      <c r="K24" s="470"/>
    </row>
    <row r="25" spans="2:11" ht="15.75" thickBot="1" x14ac:dyDescent="0.3">
      <c r="B25" s="31"/>
      <c r="C25" s="32"/>
      <c r="D25" s="32"/>
      <c r="E25" s="32"/>
      <c r="F25" s="32"/>
      <c r="G25" s="32"/>
      <c r="H25" s="32"/>
      <c r="I25" s="32"/>
      <c r="J25" s="32"/>
      <c r="K25" s="33"/>
    </row>
  </sheetData>
  <sheetProtection algorithmName="SHA-512" hashValue="RzXEWP75WHvHNyhIdO7IOLn75SW5Z+ImKdaNE1Q7BA0tcHqWNybHO21APmsFVAfL7USXvLn3qoec1pnrwTBhxg==" saltValue="/bL9VUPdxrqtrp3pJIb8vQ==" spinCount="100000" sheet="1" objects="1" scenarios="1"/>
  <customSheetViews>
    <customSheetView guid="{3C65655F-F5CB-4AFF-9FBB-FFE0704F7A17}" scale="90">
      <selection activeCell="K18" sqref="K18"/>
      <pageMargins left="0.7" right="0.7" top="0.75" bottom="0.75" header="0.3" footer="0.3"/>
      <pageSetup paperSize="9" scale="84" orientation="portrait" r:id="rId1"/>
    </customSheetView>
  </customSheetViews>
  <mergeCells count="17">
    <mergeCell ref="D24:J24"/>
    <mergeCell ref="D11:J11"/>
    <mergeCell ref="D4:J4"/>
    <mergeCell ref="D6:J6"/>
    <mergeCell ref="D7:J7"/>
    <mergeCell ref="D8:J8"/>
    <mergeCell ref="D10:J10"/>
    <mergeCell ref="D18:J18"/>
    <mergeCell ref="D19:J19"/>
    <mergeCell ref="D20:J20"/>
    <mergeCell ref="D12:J12"/>
    <mergeCell ref="D14:J14"/>
    <mergeCell ref="D15:J15"/>
    <mergeCell ref="D16:J16"/>
    <mergeCell ref="B2:C2"/>
    <mergeCell ref="D22:J22"/>
    <mergeCell ref="D23:J23"/>
  </mergeCells>
  <hyperlinks>
    <hyperlink ref="B2" location="Atividade!A1" display="&lt; Voltar ao ínicio" xr:uid="{00000000-0004-0000-2500-000000000000}"/>
  </hyperlinks>
  <pageMargins left="0.25" right="0.25" top="0.75" bottom="0.75" header="0.3" footer="0.3"/>
  <pageSetup paperSize="9" scale="96" fitToHeight="0"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A340"/>
  <sheetViews>
    <sheetView topLeftCell="Y86" zoomScaleNormal="100" workbookViewId="0">
      <selection activeCell="AC95" sqref="AC95"/>
    </sheetView>
  </sheetViews>
  <sheetFormatPr defaultColWidth="9" defaultRowHeight="15" x14ac:dyDescent="0.25"/>
  <cols>
    <col min="1" max="7" width="19.625" style="266" customWidth="1"/>
    <col min="8" max="8" width="22.125" style="266" customWidth="1"/>
    <col min="9" max="11" width="19.625" style="266" customWidth="1"/>
    <col min="12" max="12" width="31.375" style="266" customWidth="1"/>
    <col min="13" max="17" width="9" style="266"/>
    <col min="18" max="18" width="27.75" style="266" customWidth="1"/>
    <col min="19" max="19" width="45.25" style="266" bestFit="1" customWidth="1"/>
    <col min="20" max="20" width="37.875" style="266" bestFit="1" customWidth="1"/>
    <col min="21" max="21" width="45.25" style="266" bestFit="1" customWidth="1"/>
    <col min="22" max="22" width="37.875" style="266" bestFit="1" customWidth="1"/>
    <col min="23" max="23" width="12.625" style="266" customWidth="1"/>
    <col min="24" max="24" width="68.125" style="266" customWidth="1"/>
    <col min="25" max="25" width="25" style="266" customWidth="1"/>
    <col min="26" max="26" width="12.25" style="266" customWidth="1"/>
    <col min="27" max="27" width="39.75" style="266" customWidth="1"/>
    <col min="28" max="16384" width="9" style="266"/>
  </cols>
  <sheetData>
    <row r="1" spans="1:27" x14ac:dyDescent="0.25">
      <c r="A1" s="265" t="s">
        <v>135</v>
      </c>
      <c r="B1" s="265"/>
      <c r="C1" s="265"/>
      <c r="D1" s="266" t="s">
        <v>2471</v>
      </c>
      <c r="F1" s="266" t="s">
        <v>2472</v>
      </c>
      <c r="G1" s="266">
        <f>_xlfn.DAYS(DATE(Atividade!I3,12,31),DATE((Atividade!I3-1),12,31))</f>
        <v>365</v>
      </c>
      <c r="H1" s="266" t="s">
        <v>2473</v>
      </c>
      <c r="I1" s="266">
        <f>G1*24</f>
        <v>8760</v>
      </c>
    </row>
    <row r="3" spans="1:27" x14ac:dyDescent="0.25">
      <c r="A3" s="265" t="s">
        <v>132</v>
      </c>
      <c r="B3" s="265" t="s">
        <v>413</v>
      </c>
      <c r="C3" s="265" t="s">
        <v>414</v>
      </c>
    </row>
    <row r="4" spans="1:27" x14ac:dyDescent="0.25">
      <c r="M4" s="917" t="s">
        <v>400</v>
      </c>
      <c r="N4" s="917"/>
      <c r="O4" s="917"/>
      <c r="P4" s="917"/>
      <c r="S4" t="s">
        <v>2805</v>
      </c>
      <c r="T4" t="s">
        <v>2805</v>
      </c>
      <c r="U4" t="s">
        <v>2658</v>
      </c>
      <c r="V4" t="s">
        <v>2658</v>
      </c>
      <c r="W4" s="266" t="s">
        <v>2658</v>
      </c>
    </row>
    <row r="5" spans="1:27" ht="30" x14ac:dyDescent="0.25">
      <c r="A5" s="267" t="s">
        <v>260</v>
      </c>
      <c r="B5" s="267"/>
      <c r="C5" s="267"/>
      <c r="D5" s="267" t="s">
        <v>415</v>
      </c>
      <c r="E5" s="267" t="s">
        <v>261</v>
      </c>
      <c r="F5" s="267" t="s">
        <v>262</v>
      </c>
      <c r="G5" s="267" t="s">
        <v>688</v>
      </c>
      <c r="H5" s="267" t="s">
        <v>263</v>
      </c>
      <c r="I5" s="267" t="s">
        <v>259</v>
      </c>
      <c r="J5" s="265" t="s">
        <v>281</v>
      </c>
      <c r="K5" s="265" t="s">
        <v>2430</v>
      </c>
      <c r="L5" s="265" t="s">
        <v>399</v>
      </c>
      <c r="M5" s="266" t="s">
        <v>388</v>
      </c>
      <c r="N5" s="266" t="s">
        <v>389</v>
      </c>
      <c r="O5" s="266" t="s">
        <v>390</v>
      </c>
      <c r="P5" s="266" t="s">
        <v>391</v>
      </c>
      <c r="R5" s="266" t="s">
        <v>2564</v>
      </c>
      <c r="S5" s="291" t="s">
        <v>2770</v>
      </c>
      <c r="T5" s="291" t="s">
        <v>413</v>
      </c>
      <c r="U5" s="291" t="s">
        <v>414</v>
      </c>
      <c r="V5" s="291" t="s">
        <v>2780</v>
      </c>
      <c r="W5" s="266" t="s">
        <v>2977</v>
      </c>
      <c r="X5" s="266" t="s">
        <v>2992</v>
      </c>
      <c r="Y5" s="266" t="s">
        <v>3009</v>
      </c>
      <c r="Z5" s="266" t="s">
        <v>3059</v>
      </c>
      <c r="AA5" s="266" t="s">
        <v>3068</v>
      </c>
    </row>
    <row r="6" spans="1:27" x14ac:dyDescent="0.25">
      <c r="A6" s="266" t="s">
        <v>15</v>
      </c>
      <c r="B6" s="266" t="s">
        <v>15</v>
      </c>
      <c r="C6" s="266" t="s">
        <v>15</v>
      </c>
      <c r="D6" s="266" t="s">
        <v>15</v>
      </c>
      <c r="E6" s="266" t="s">
        <v>15</v>
      </c>
      <c r="F6" s="266" t="s">
        <v>15</v>
      </c>
      <c r="G6" s="268" t="s">
        <v>15</v>
      </c>
      <c r="H6" s="266" t="s">
        <v>15</v>
      </c>
      <c r="I6" s="266" t="s">
        <v>15</v>
      </c>
      <c r="J6" s="266" t="s">
        <v>15</v>
      </c>
      <c r="K6" s="266" t="s">
        <v>15</v>
      </c>
      <c r="L6" s="266" t="s">
        <v>392</v>
      </c>
      <c r="M6" s="266">
        <v>0.17</v>
      </c>
      <c r="N6" s="266">
        <v>0.11700000000000001</v>
      </c>
      <c r="O6" s="266">
        <v>1200</v>
      </c>
      <c r="P6" s="266">
        <v>2100</v>
      </c>
      <c r="R6" s="266" t="s">
        <v>15</v>
      </c>
      <c r="S6" s="1" t="s">
        <v>15</v>
      </c>
      <c r="T6" s="1" t="s">
        <v>15</v>
      </c>
      <c r="U6" s="1" t="s">
        <v>15</v>
      </c>
      <c r="V6" s="1" t="s">
        <v>15</v>
      </c>
      <c r="W6" s="1" t="s">
        <v>15</v>
      </c>
      <c r="X6" s="1" t="s">
        <v>15</v>
      </c>
      <c r="Y6" s="1" t="s">
        <v>15</v>
      </c>
      <c r="Z6" s="1" t="s">
        <v>15</v>
      </c>
      <c r="AA6" s="1" t="s">
        <v>15</v>
      </c>
    </row>
    <row r="7" spans="1:27" x14ac:dyDescent="0.25">
      <c r="A7" s="266" t="s">
        <v>83</v>
      </c>
      <c r="B7" s="266" t="s">
        <v>556</v>
      </c>
      <c r="C7" s="266" t="s">
        <v>416</v>
      </c>
      <c r="D7" s="266" t="s">
        <v>84</v>
      </c>
      <c r="E7" s="266" t="s">
        <v>2963</v>
      </c>
      <c r="F7" s="266" t="s">
        <v>90</v>
      </c>
      <c r="G7" s="268" t="s">
        <v>689</v>
      </c>
      <c r="H7" s="266" t="s">
        <v>166</v>
      </c>
      <c r="I7" s="266" t="s">
        <v>265</v>
      </c>
      <c r="J7" s="266" t="s">
        <v>278</v>
      </c>
      <c r="K7" s="266" t="s">
        <v>2436</v>
      </c>
      <c r="L7" s="266" t="s">
        <v>707</v>
      </c>
      <c r="M7" s="266">
        <v>0.22</v>
      </c>
      <c r="N7" s="266">
        <v>0.11700000000000001</v>
      </c>
      <c r="O7" s="266">
        <v>900</v>
      </c>
      <c r="P7" s="266">
        <v>2100</v>
      </c>
      <c r="R7" s="266" t="s">
        <v>2504</v>
      </c>
      <c r="S7" s="1" t="s">
        <v>2810</v>
      </c>
      <c r="T7" s="1" t="s">
        <v>2810</v>
      </c>
      <c r="U7" s="1" t="s">
        <v>418</v>
      </c>
      <c r="V7" s="1" t="s">
        <v>2629</v>
      </c>
      <c r="W7" s="266" t="s">
        <v>2984</v>
      </c>
      <c r="X7" s="438" t="s">
        <v>2991</v>
      </c>
      <c r="Y7" s="438" t="s">
        <v>3010</v>
      </c>
      <c r="Z7" s="438" t="s">
        <v>3060</v>
      </c>
      <c r="AA7" s="438" t="s">
        <v>3124</v>
      </c>
    </row>
    <row r="8" spans="1:27" x14ac:dyDescent="0.25">
      <c r="A8" s="269" t="s">
        <v>409</v>
      </c>
      <c r="B8" s="266" t="s">
        <v>557</v>
      </c>
      <c r="C8" s="266" t="s">
        <v>417</v>
      </c>
      <c r="D8" s="266" t="s">
        <v>87</v>
      </c>
      <c r="E8" s="266" t="s">
        <v>2962</v>
      </c>
      <c r="F8" s="266" t="s">
        <v>88</v>
      </c>
      <c r="G8" s="270">
        <v>0.03</v>
      </c>
      <c r="H8" s="266" t="s">
        <v>172</v>
      </c>
      <c r="I8" s="266" t="s">
        <v>266</v>
      </c>
      <c r="J8" s="266" t="s">
        <v>402</v>
      </c>
      <c r="K8" s="266" t="s">
        <v>2431</v>
      </c>
      <c r="L8" s="266" t="s">
        <v>393</v>
      </c>
      <c r="M8" s="266">
        <v>0.17</v>
      </c>
      <c r="N8" s="266">
        <v>0.11700000000000001</v>
      </c>
      <c r="O8" s="266">
        <v>1200</v>
      </c>
      <c r="P8" s="266">
        <v>2100</v>
      </c>
      <c r="R8" s="266" t="s">
        <v>2565</v>
      </c>
      <c r="S8" s="1" t="s">
        <v>2811</v>
      </c>
      <c r="T8" s="1" t="s">
        <v>2811</v>
      </c>
      <c r="U8" s="1" t="s">
        <v>420</v>
      </c>
      <c r="V8" s="1" t="s">
        <v>2618</v>
      </c>
      <c r="W8" s="266" t="s">
        <v>2985</v>
      </c>
      <c r="X8" s="438" t="s">
        <v>2989</v>
      </c>
      <c r="Y8" s="438" t="s">
        <v>3011</v>
      </c>
      <c r="Z8" s="438" t="s">
        <v>3060</v>
      </c>
      <c r="AA8" s="438" t="s">
        <v>3124</v>
      </c>
    </row>
    <row r="9" spans="1:27" x14ac:dyDescent="0.25">
      <c r="A9" s="266" t="s">
        <v>257</v>
      </c>
      <c r="B9" s="266" t="s">
        <v>558</v>
      </c>
      <c r="C9" s="266" t="s">
        <v>418</v>
      </c>
      <c r="D9" s="269" t="s">
        <v>687</v>
      </c>
      <c r="E9" s="266" t="s">
        <v>2964</v>
      </c>
      <c r="F9" s="266" t="s">
        <v>258</v>
      </c>
      <c r="G9" s="270">
        <v>0.06</v>
      </c>
      <c r="H9" s="266" t="s">
        <v>177</v>
      </c>
      <c r="I9" s="266" t="s">
        <v>264</v>
      </c>
      <c r="J9" s="266" t="s">
        <v>279</v>
      </c>
      <c r="K9" s="266" t="s">
        <v>2432</v>
      </c>
      <c r="L9" s="266" t="s">
        <v>394</v>
      </c>
      <c r="M9" s="266">
        <v>0.22</v>
      </c>
      <c r="N9" s="266">
        <v>0.11700000000000001</v>
      </c>
      <c r="O9" s="266">
        <v>900</v>
      </c>
      <c r="P9" s="266">
        <v>2100</v>
      </c>
      <c r="R9" s="266" t="s">
        <v>2566</v>
      </c>
      <c r="S9" s="1" t="s">
        <v>2812</v>
      </c>
      <c r="T9" s="1" t="s">
        <v>2812</v>
      </c>
      <c r="U9" s="1" t="s">
        <v>2629</v>
      </c>
      <c r="V9" s="1" t="s">
        <v>443</v>
      </c>
      <c r="W9" s="266" t="s">
        <v>2986</v>
      </c>
      <c r="X9" s="438" t="s">
        <v>2988</v>
      </c>
      <c r="Y9" s="438" t="s">
        <v>3012</v>
      </c>
      <c r="Z9" s="438" t="s">
        <v>3060</v>
      </c>
      <c r="AA9" s="438" t="s">
        <v>3124</v>
      </c>
    </row>
    <row r="10" spans="1:27" x14ac:dyDescent="0.25">
      <c r="A10" s="266" t="s">
        <v>410</v>
      </c>
      <c r="B10" s="266" t="s">
        <v>559</v>
      </c>
      <c r="C10" s="266" t="s">
        <v>419</v>
      </c>
      <c r="D10" s="266" t="s">
        <v>101</v>
      </c>
      <c r="E10" s="266" t="s">
        <v>258</v>
      </c>
      <c r="F10" s="266" t="s">
        <v>89</v>
      </c>
      <c r="G10" s="270">
        <v>0.08</v>
      </c>
      <c r="H10" s="266" t="s">
        <v>182</v>
      </c>
      <c r="I10" s="266" t="s">
        <v>268</v>
      </c>
      <c r="J10" s="266" t="s">
        <v>280</v>
      </c>
      <c r="K10" s="266" t="s">
        <v>2433</v>
      </c>
      <c r="L10" s="266" t="s">
        <v>395</v>
      </c>
      <c r="M10" s="266">
        <v>0.17</v>
      </c>
      <c r="N10" s="266">
        <v>0.11700000000000001</v>
      </c>
      <c r="O10" s="266">
        <v>1200</v>
      </c>
      <c r="P10" s="266">
        <v>2100</v>
      </c>
      <c r="R10" s="266" t="s">
        <v>2567</v>
      </c>
      <c r="S10" s="1" t="s">
        <v>2813</v>
      </c>
      <c r="T10" s="1" t="s">
        <v>2814</v>
      </c>
      <c r="U10" s="1" t="s">
        <v>443</v>
      </c>
      <c r="V10" s="1" t="s">
        <v>2619</v>
      </c>
      <c r="X10" s="438" t="s">
        <v>2987</v>
      </c>
      <c r="Y10" s="438" t="s">
        <v>3013</v>
      </c>
      <c r="Z10" s="438" t="s">
        <v>3060</v>
      </c>
      <c r="AA10" s="438" t="s">
        <v>3124</v>
      </c>
    </row>
    <row r="11" spans="1:27" x14ac:dyDescent="0.25">
      <c r="A11" s="266" t="s">
        <v>86</v>
      </c>
      <c r="B11" s="266" t="s">
        <v>2629</v>
      </c>
      <c r="C11" s="266" t="s">
        <v>420</v>
      </c>
      <c r="E11" s="266" t="s">
        <v>89</v>
      </c>
      <c r="F11" s="266" t="s">
        <v>2504</v>
      </c>
      <c r="G11" s="270">
        <v>0.11</v>
      </c>
      <c r="H11" s="266" t="s">
        <v>187</v>
      </c>
      <c r="I11" s="266" t="s">
        <v>267</v>
      </c>
      <c r="K11" s="266" t="s">
        <v>2434</v>
      </c>
      <c r="L11" s="266" t="s">
        <v>396</v>
      </c>
      <c r="M11" s="266">
        <v>0.54</v>
      </c>
      <c r="N11" s="266">
        <v>0.11700000000000001</v>
      </c>
      <c r="O11" s="266">
        <v>1800</v>
      </c>
      <c r="P11" s="266">
        <v>4700</v>
      </c>
      <c r="R11" s="266" t="s">
        <v>2568</v>
      </c>
      <c r="S11" s="1" t="s">
        <v>421</v>
      </c>
      <c r="T11" s="1" t="s">
        <v>2815</v>
      </c>
      <c r="U11" s="1" t="s">
        <v>2619</v>
      </c>
      <c r="V11" s="1" t="s">
        <v>448</v>
      </c>
      <c r="X11" s="438" t="s">
        <v>2990</v>
      </c>
      <c r="Y11" s="438" t="s">
        <v>3014</v>
      </c>
      <c r="Z11" s="438" t="s">
        <v>3060</v>
      </c>
      <c r="AA11" s="438" t="s">
        <v>3124</v>
      </c>
    </row>
    <row r="12" spans="1:27" ht="28.5" x14ac:dyDescent="0.25">
      <c r="A12" s="266" t="s">
        <v>411</v>
      </c>
      <c r="B12" s="266" t="s">
        <v>560</v>
      </c>
      <c r="C12" s="266" t="s">
        <v>421</v>
      </c>
      <c r="E12" s="266" t="s">
        <v>88</v>
      </c>
      <c r="F12" s="266" t="s">
        <v>101</v>
      </c>
      <c r="G12" s="270">
        <v>0.18</v>
      </c>
      <c r="H12" s="266" t="s">
        <v>193</v>
      </c>
      <c r="I12" s="266" t="s">
        <v>269</v>
      </c>
      <c r="K12" s="266" t="s">
        <v>2435</v>
      </c>
      <c r="L12" s="266" t="s">
        <v>397</v>
      </c>
      <c r="M12" s="266">
        <v>0.54</v>
      </c>
      <c r="N12" s="266">
        <v>0.11700000000000001</v>
      </c>
      <c r="O12" s="266">
        <v>1800</v>
      </c>
      <c r="P12" s="266">
        <v>4700</v>
      </c>
      <c r="R12" s="266" t="s">
        <v>2515</v>
      </c>
      <c r="S12" s="1" t="s">
        <v>2816</v>
      </c>
      <c r="T12" s="1" t="s">
        <v>561</v>
      </c>
      <c r="U12" s="1" t="s">
        <v>444</v>
      </c>
      <c r="V12" s="1" t="s">
        <v>449</v>
      </c>
      <c r="X12" s="438" t="s">
        <v>2978</v>
      </c>
      <c r="Y12" s="438" t="s">
        <v>3015</v>
      </c>
      <c r="Z12" s="438" t="s">
        <v>2565</v>
      </c>
      <c r="AA12" s="438" t="s">
        <v>3116</v>
      </c>
    </row>
    <row r="13" spans="1:27" ht="28.5" x14ac:dyDescent="0.25">
      <c r="A13" s="266" t="s">
        <v>412</v>
      </c>
      <c r="B13" s="266" t="s">
        <v>561</v>
      </c>
      <c r="C13" s="266" t="s">
        <v>422</v>
      </c>
      <c r="E13" s="266" t="s">
        <v>2504</v>
      </c>
      <c r="G13" s="270">
        <v>0.21</v>
      </c>
      <c r="H13" s="266" t="s">
        <v>199</v>
      </c>
      <c r="I13" s="266" t="s">
        <v>270</v>
      </c>
      <c r="K13" s="266" t="s">
        <v>101</v>
      </c>
      <c r="L13" s="266" t="s">
        <v>403</v>
      </c>
      <c r="M13" s="266">
        <v>0.54</v>
      </c>
      <c r="N13" s="266">
        <v>0.11700000000000001</v>
      </c>
      <c r="O13" s="266">
        <v>1800</v>
      </c>
      <c r="P13" s="266">
        <v>4700</v>
      </c>
      <c r="R13" s="266" t="s">
        <v>2569</v>
      </c>
      <c r="S13" s="1" t="s">
        <v>2817</v>
      </c>
      <c r="T13" s="1" t="s">
        <v>2818</v>
      </c>
      <c r="U13" s="1" t="s">
        <v>448</v>
      </c>
      <c r="V13" s="1" t="s">
        <v>585</v>
      </c>
      <c r="X13" s="438" t="s">
        <v>2981</v>
      </c>
      <c r="Y13" s="438" t="s">
        <v>3016</v>
      </c>
      <c r="Z13" s="438" t="s">
        <v>2565</v>
      </c>
      <c r="AA13" s="438" t="s">
        <v>3116</v>
      </c>
    </row>
    <row r="14" spans="1:27" ht="28.5" x14ac:dyDescent="0.25">
      <c r="A14" s="266" t="s">
        <v>85</v>
      </c>
      <c r="B14" s="266" t="s">
        <v>562</v>
      </c>
      <c r="C14" s="266" t="s">
        <v>423</v>
      </c>
      <c r="E14" s="266" t="s">
        <v>2965</v>
      </c>
      <c r="H14" s="266" t="s">
        <v>204</v>
      </c>
      <c r="I14" s="266" t="s">
        <v>271</v>
      </c>
      <c r="L14" s="266" t="s">
        <v>404</v>
      </c>
      <c r="M14" s="266">
        <v>0.54</v>
      </c>
      <c r="N14" s="266">
        <v>0.11700000000000001</v>
      </c>
      <c r="O14" s="266">
        <v>1800</v>
      </c>
      <c r="P14" s="266">
        <v>4700</v>
      </c>
      <c r="R14" s="266" t="s">
        <v>2735</v>
      </c>
      <c r="S14" s="1" t="s">
        <v>2819</v>
      </c>
      <c r="T14" s="1" t="s">
        <v>2819</v>
      </c>
      <c r="U14" s="1" t="s">
        <v>449</v>
      </c>
      <c r="V14" s="1" t="s">
        <v>2781</v>
      </c>
      <c r="X14" s="438" t="s">
        <v>2979</v>
      </c>
      <c r="Y14" s="438" t="s">
        <v>3017</v>
      </c>
      <c r="Z14" s="438" t="s">
        <v>2565</v>
      </c>
      <c r="AA14" s="438" t="s">
        <v>3116</v>
      </c>
    </row>
    <row r="15" spans="1:27" ht="28.5" x14ac:dyDescent="0.25">
      <c r="A15" s="266" t="s">
        <v>101</v>
      </c>
      <c r="B15" s="266" t="s">
        <v>563</v>
      </c>
      <c r="C15" s="266" t="s">
        <v>2629</v>
      </c>
      <c r="E15" s="266" t="s">
        <v>101</v>
      </c>
      <c r="H15" s="266" t="s">
        <v>721</v>
      </c>
      <c r="I15" s="266" t="s">
        <v>272</v>
      </c>
      <c r="L15" s="266" t="s">
        <v>398</v>
      </c>
      <c r="M15" s="266">
        <v>1.7000000000000001E-2</v>
      </c>
      <c r="N15" s="266">
        <v>1.17E-2</v>
      </c>
      <c r="O15" s="266">
        <v>120</v>
      </c>
      <c r="P15" s="266">
        <v>210</v>
      </c>
      <c r="R15" s="266" t="s">
        <v>2570</v>
      </c>
      <c r="S15" s="1" t="s">
        <v>2820</v>
      </c>
      <c r="T15" s="1" t="s">
        <v>2821</v>
      </c>
      <c r="U15" s="1" t="s">
        <v>450</v>
      </c>
      <c r="V15" s="1" t="s">
        <v>450</v>
      </c>
      <c r="X15" s="438" t="s">
        <v>2980</v>
      </c>
      <c r="Y15" s="438" t="s">
        <v>3066</v>
      </c>
      <c r="Z15" s="438" t="s">
        <v>3060</v>
      </c>
      <c r="AA15" s="438" t="s">
        <v>3115</v>
      </c>
    </row>
    <row r="16" spans="1:27" ht="28.5" x14ac:dyDescent="0.25">
      <c r="B16" s="266" t="s">
        <v>564</v>
      </c>
      <c r="C16" s="266" t="s">
        <v>424</v>
      </c>
      <c r="H16" s="266" t="s">
        <v>722</v>
      </c>
      <c r="I16" s="266" t="s">
        <v>273</v>
      </c>
      <c r="S16" s="1" t="s">
        <v>2822</v>
      </c>
      <c r="T16" s="1" t="s">
        <v>2823</v>
      </c>
      <c r="U16" s="1" t="s">
        <v>2782</v>
      </c>
      <c r="V16" s="1" t="s">
        <v>588</v>
      </c>
      <c r="X16" s="438" t="s">
        <v>2993</v>
      </c>
      <c r="Y16" s="438" t="s">
        <v>3067</v>
      </c>
      <c r="Z16" s="438" t="s">
        <v>3063</v>
      </c>
      <c r="AA16" s="438" t="s">
        <v>3115</v>
      </c>
    </row>
    <row r="17" spans="1:27" ht="28.5" x14ac:dyDescent="0.25">
      <c r="B17" s="266" t="s">
        <v>565</v>
      </c>
      <c r="C17" s="266" t="s">
        <v>425</v>
      </c>
      <c r="H17" s="266" t="s">
        <v>723</v>
      </c>
      <c r="I17" s="266" t="s">
        <v>101</v>
      </c>
      <c r="S17" s="1" t="s">
        <v>2824</v>
      </c>
      <c r="T17" s="1" t="s">
        <v>2825</v>
      </c>
      <c r="U17" s="1" t="s">
        <v>2783</v>
      </c>
      <c r="V17" s="1" t="s">
        <v>2782</v>
      </c>
      <c r="X17" s="438" t="s">
        <v>2982</v>
      </c>
      <c r="Y17" s="438" t="s">
        <v>3018</v>
      </c>
      <c r="Z17" s="438" t="s">
        <v>2565</v>
      </c>
      <c r="AA17" s="438" t="s">
        <v>3116</v>
      </c>
    </row>
    <row r="18" spans="1:27" ht="30" x14ac:dyDescent="0.25">
      <c r="B18" s="266" t="s">
        <v>566</v>
      </c>
      <c r="C18" s="266" t="s">
        <v>426</v>
      </c>
      <c r="H18" s="266" t="s">
        <v>724</v>
      </c>
      <c r="R18" s="401" t="s">
        <v>2736</v>
      </c>
      <c r="S18" s="1" t="s">
        <v>2826</v>
      </c>
      <c r="T18" s="1" t="s">
        <v>2827</v>
      </c>
      <c r="U18" s="1" t="s">
        <v>459</v>
      </c>
      <c r="V18" s="1" t="s">
        <v>2784</v>
      </c>
      <c r="X18" s="438" t="s">
        <v>2983</v>
      </c>
      <c r="Y18" s="438" t="s">
        <v>3019</v>
      </c>
      <c r="Z18" s="438" t="s">
        <v>2567</v>
      </c>
      <c r="AA18" s="438" t="s">
        <v>3117</v>
      </c>
    </row>
    <row r="19" spans="1:27" ht="28.5" x14ac:dyDescent="0.25">
      <c r="B19" s="266" t="s">
        <v>567</v>
      </c>
      <c r="C19" s="266" t="s">
        <v>427</v>
      </c>
      <c r="H19" s="266" t="s">
        <v>725</v>
      </c>
      <c r="R19" s="266" t="s">
        <v>15</v>
      </c>
      <c r="S19" s="1" t="s">
        <v>2828</v>
      </c>
      <c r="T19" s="1" t="s">
        <v>2829</v>
      </c>
      <c r="U19" s="1" t="s">
        <v>460</v>
      </c>
      <c r="V19" s="1" t="s">
        <v>459</v>
      </c>
      <c r="Y19" s="438" t="s">
        <v>3020</v>
      </c>
      <c r="Z19" s="438" t="s">
        <v>2567</v>
      </c>
      <c r="AA19" s="438" t="s">
        <v>3117</v>
      </c>
    </row>
    <row r="20" spans="1:27" ht="28.5" x14ac:dyDescent="0.25">
      <c r="B20" s="266" t="s">
        <v>568</v>
      </c>
      <c r="C20" s="266" t="s">
        <v>428</v>
      </c>
      <c r="H20" s="266" t="s">
        <v>726</v>
      </c>
      <c r="R20" s="266" t="s">
        <v>211</v>
      </c>
      <c r="S20" s="1" t="s">
        <v>2830</v>
      </c>
      <c r="T20" s="1" t="s">
        <v>2831</v>
      </c>
      <c r="U20" s="1" t="s">
        <v>461</v>
      </c>
      <c r="V20" s="1" t="s">
        <v>592</v>
      </c>
      <c r="Y20" s="438" t="s">
        <v>3021</v>
      </c>
      <c r="Z20" s="438" t="s">
        <v>2567</v>
      </c>
      <c r="AA20" s="438" t="s">
        <v>3117</v>
      </c>
    </row>
    <row r="21" spans="1:27" ht="42.75" x14ac:dyDescent="0.25">
      <c r="B21" s="266" t="s">
        <v>569</v>
      </c>
      <c r="C21" s="266" t="s">
        <v>429</v>
      </c>
      <c r="H21" s="266" t="s">
        <v>727</v>
      </c>
      <c r="R21" s="266" t="s">
        <v>212</v>
      </c>
      <c r="S21" s="1" t="s">
        <v>2832</v>
      </c>
      <c r="T21" s="1" t="s">
        <v>2833</v>
      </c>
      <c r="U21" s="1" t="s">
        <v>464</v>
      </c>
      <c r="V21" s="1" t="s">
        <v>460</v>
      </c>
      <c r="Y21" s="438" t="s">
        <v>3022</v>
      </c>
      <c r="Z21" s="438" t="s">
        <v>2504</v>
      </c>
      <c r="AA21" s="438" t="s">
        <v>3118</v>
      </c>
    </row>
    <row r="22" spans="1:27" ht="28.5" x14ac:dyDescent="0.25">
      <c r="B22" s="266" t="s">
        <v>570</v>
      </c>
      <c r="C22" s="266" t="s">
        <v>430</v>
      </c>
      <c r="H22" s="266" t="s">
        <v>728</v>
      </c>
      <c r="S22" s="1" t="s">
        <v>2834</v>
      </c>
      <c r="T22" s="1" t="s">
        <v>2835</v>
      </c>
      <c r="U22" s="1" t="s">
        <v>2625</v>
      </c>
      <c r="V22" s="1" t="s">
        <v>596</v>
      </c>
      <c r="Y22" s="438" t="s">
        <v>3023</v>
      </c>
      <c r="Z22" s="438" t="s">
        <v>2567</v>
      </c>
      <c r="AA22" s="438" t="s">
        <v>3117</v>
      </c>
    </row>
    <row r="23" spans="1:27" ht="28.5" x14ac:dyDescent="0.25">
      <c r="B23" s="266" t="s">
        <v>571</v>
      </c>
      <c r="C23" s="266" t="s">
        <v>431</v>
      </c>
      <c r="H23" s="266" t="s">
        <v>729</v>
      </c>
      <c r="S23" s="1" t="s">
        <v>2836</v>
      </c>
      <c r="T23" s="1" t="s">
        <v>2837</v>
      </c>
      <c r="U23" s="1" t="s">
        <v>466</v>
      </c>
      <c r="V23" s="1" t="s">
        <v>464</v>
      </c>
      <c r="Y23" s="438" t="s">
        <v>3024</v>
      </c>
      <c r="Z23" s="438" t="s">
        <v>2567</v>
      </c>
      <c r="AA23" s="438" t="s">
        <v>3117</v>
      </c>
    </row>
    <row r="24" spans="1:27" ht="28.5" x14ac:dyDescent="0.25">
      <c r="B24" s="266" t="s">
        <v>572</v>
      </c>
      <c r="C24" s="266" t="s">
        <v>432</v>
      </c>
      <c r="H24" s="266" t="s">
        <v>730</v>
      </c>
      <c r="S24" s="1" t="s">
        <v>2838</v>
      </c>
      <c r="T24" s="1" t="s">
        <v>2839</v>
      </c>
      <c r="U24" s="1" t="s">
        <v>468</v>
      </c>
      <c r="V24" s="1" t="s">
        <v>2625</v>
      </c>
      <c r="Y24" s="438" t="s">
        <v>3025</v>
      </c>
      <c r="Z24" s="438" t="s">
        <v>2567</v>
      </c>
      <c r="AA24" s="438" t="s">
        <v>3117</v>
      </c>
    </row>
    <row r="25" spans="1:27" ht="28.5" x14ac:dyDescent="0.25">
      <c r="B25" s="266" t="s">
        <v>573</v>
      </c>
      <c r="C25" s="266" t="s">
        <v>433</v>
      </c>
      <c r="H25" s="266" t="s">
        <v>731</v>
      </c>
      <c r="S25" s="1" t="s">
        <v>2840</v>
      </c>
      <c r="T25" s="1" t="s">
        <v>2841</v>
      </c>
      <c r="U25" s="1" t="s">
        <v>2785</v>
      </c>
      <c r="V25" s="1" t="s">
        <v>466</v>
      </c>
      <c r="Y25" s="438" t="s">
        <v>3026</v>
      </c>
      <c r="Z25" s="438" t="s">
        <v>2567</v>
      </c>
      <c r="AA25" s="438" t="s">
        <v>3117</v>
      </c>
    </row>
    <row r="26" spans="1:27" ht="28.5" x14ac:dyDescent="0.25">
      <c r="B26" s="266" t="s">
        <v>574</v>
      </c>
      <c r="C26" s="266" t="s">
        <v>434</v>
      </c>
      <c r="H26" s="266" t="s">
        <v>732</v>
      </c>
      <c r="S26" s="1" t="s">
        <v>2842</v>
      </c>
      <c r="T26" s="1" t="s">
        <v>2843</v>
      </c>
      <c r="U26" s="1" t="s">
        <v>474</v>
      </c>
      <c r="V26" s="1" t="s">
        <v>598</v>
      </c>
      <c r="Y26" s="438" t="s">
        <v>3027</v>
      </c>
      <c r="Z26" s="438" t="s">
        <v>2567</v>
      </c>
      <c r="AA26" s="438" t="s">
        <v>3117</v>
      </c>
    </row>
    <row r="27" spans="1:27" ht="28.5" x14ac:dyDescent="0.25">
      <c r="B27" s="266" t="s">
        <v>575</v>
      </c>
      <c r="C27" s="266" t="s">
        <v>435</v>
      </c>
      <c r="H27" s="266" t="s">
        <v>733</v>
      </c>
      <c r="S27" s="1" t="s">
        <v>2844</v>
      </c>
      <c r="T27" s="1" t="s">
        <v>2845</v>
      </c>
      <c r="U27" s="1" t="s">
        <v>478</v>
      </c>
      <c r="V27" s="1" t="s">
        <v>2626</v>
      </c>
      <c r="Y27" s="438" t="s">
        <v>3028</v>
      </c>
      <c r="Z27" s="438" t="s">
        <v>2567</v>
      </c>
      <c r="AA27" s="438" t="s">
        <v>3117</v>
      </c>
    </row>
    <row r="28" spans="1:27" ht="28.5" x14ac:dyDescent="0.25">
      <c r="B28" s="266" t="s">
        <v>576</v>
      </c>
      <c r="C28" s="266" t="s">
        <v>436</v>
      </c>
      <c r="H28" s="266" t="s">
        <v>734</v>
      </c>
      <c r="S28" s="1" t="s">
        <v>2846</v>
      </c>
      <c r="T28" s="1" t="s">
        <v>2847</v>
      </c>
      <c r="U28" s="1" t="s">
        <v>480</v>
      </c>
      <c r="V28" s="1" t="s">
        <v>2786</v>
      </c>
      <c r="Y28" s="438" t="s">
        <v>3029</v>
      </c>
      <c r="Z28" s="438" t="s">
        <v>2567</v>
      </c>
      <c r="AA28" s="438" t="s">
        <v>3117</v>
      </c>
    </row>
    <row r="29" spans="1:27" ht="28.5" x14ac:dyDescent="0.25">
      <c r="B29" s="266" t="s">
        <v>577</v>
      </c>
      <c r="C29" s="266" t="s">
        <v>437</v>
      </c>
      <c r="H29" s="266" t="s">
        <v>735</v>
      </c>
      <c r="S29" s="1" t="s">
        <v>437</v>
      </c>
      <c r="T29" s="1" t="s">
        <v>2848</v>
      </c>
      <c r="U29" s="1" t="s">
        <v>484</v>
      </c>
      <c r="V29" s="1" t="s">
        <v>2627</v>
      </c>
      <c r="Y29" s="438" t="s">
        <v>3074</v>
      </c>
      <c r="Z29" s="438" t="s">
        <v>2515</v>
      </c>
      <c r="AA29" s="438" t="s">
        <v>3071</v>
      </c>
    </row>
    <row r="30" spans="1:27" ht="28.5" x14ac:dyDescent="0.25">
      <c r="B30" s="266" t="s">
        <v>578</v>
      </c>
      <c r="C30" s="266" t="s">
        <v>438</v>
      </c>
      <c r="H30" s="266" t="s">
        <v>736</v>
      </c>
      <c r="S30" s="1" t="s">
        <v>438</v>
      </c>
      <c r="T30" s="1" t="s">
        <v>2849</v>
      </c>
      <c r="U30" s="1" t="s">
        <v>2787</v>
      </c>
      <c r="V30" s="1" t="s">
        <v>474</v>
      </c>
      <c r="Y30" s="438" t="s">
        <v>3075</v>
      </c>
      <c r="Z30" s="438" t="s">
        <v>2438</v>
      </c>
      <c r="AA30" s="438" t="s">
        <v>3106</v>
      </c>
    </row>
    <row r="31" spans="1:27" ht="28.5" x14ac:dyDescent="0.25">
      <c r="B31" s="266" t="s">
        <v>579</v>
      </c>
      <c r="C31" s="266" t="s">
        <v>439</v>
      </c>
      <c r="H31" s="266" t="s">
        <v>737</v>
      </c>
      <c r="S31" s="1" t="s">
        <v>439</v>
      </c>
      <c r="T31" s="1" t="s">
        <v>2850</v>
      </c>
      <c r="U31" s="1" t="s">
        <v>615</v>
      </c>
      <c r="V31" s="1" t="s">
        <v>608</v>
      </c>
      <c r="Y31" s="438" t="s">
        <v>3076</v>
      </c>
      <c r="Z31" s="438" t="s">
        <v>2515</v>
      </c>
      <c r="AA31" s="438" t="s">
        <v>3071</v>
      </c>
    </row>
    <row r="32" spans="1:27" ht="28.5" x14ac:dyDescent="0.25">
      <c r="A32" s="271"/>
      <c r="B32" s="266" t="s">
        <v>580</v>
      </c>
      <c r="C32" s="266" t="s">
        <v>440</v>
      </c>
      <c r="H32" s="266" t="s">
        <v>738</v>
      </c>
      <c r="S32" s="1" t="s">
        <v>440</v>
      </c>
      <c r="T32" s="1" t="s">
        <v>2851</v>
      </c>
      <c r="U32" s="1" t="s">
        <v>489</v>
      </c>
      <c r="V32" s="1" t="s">
        <v>609</v>
      </c>
      <c r="Y32" s="438" t="s">
        <v>3077</v>
      </c>
      <c r="Z32" s="438" t="s">
        <v>2438</v>
      </c>
      <c r="AA32" s="438" t="s">
        <v>3106</v>
      </c>
    </row>
    <row r="33" spans="1:27" ht="28.5" x14ac:dyDescent="0.25">
      <c r="B33" s="266" t="s">
        <v>581</v>
      </c>
      <c r="C33" s="266" t="s">
        <v>441</v>
      </c>
      <c r="H33" s="266" t="s">
        <v>739</v>
      </c>
      <c r="S33" s="1" t="s">
        <v>2852</v>
      </c>
      <c r="T33" s="1" t="s">
        <v>439</v>
      </c>
      <c r="U33" s="1" t="s">
        <v>491</v>
      </c>
      <c r="V33" s="1" t="s">
        <v>480</v>
      </c>
      <c r="Y33" s="438" t="s">
        <v>3078</v>
      </c>
      <c r="Z33" s="438" t="s">
        <v>2515</v>
      </c>
      <c r="AA33" s="438" t="s">
        <v>3071</v>
      </c>
    </row>
    <row r="34" spans="1:27" ht="28.5" x14ac:dyDescent="0.25">
      <c r="A34" s="265"/>
      <c r="B34" s="266" t="s">
        <v>582</v>
      </c>
      <c r="C34" s="266" t="s">
        <v>442</v>
      </c>
      <c r="H34" s="266" t="s">
        <v>740</v>
      </c>
      <c r="S34" s="1" t="s">
        <v>442</v>
      </c>
      <c r="T34" s="1" t="s">
        <v>2853</v>
      </c>
      <c r="U34" s="1" t="s">
        <v>2806</v>
      </c>
      <c r="V34" s="1" t="s">
        <v>484</v>
      </c>
      <c r="Y34" s="438" t="s">
        <v>3092</v>
      </c>
      <c r="Z34" s="438" t="s">
        <v>2438</v>
      </c>
      <c r="AA34" s="438" t="s">
        <v>3106</v>
      </c>
    </row>
    <row r="35" spans="1:27" ht="28.5" x14ac:dyDescent="0.25">
      <c r="B35" s="266" t="s">
        <v>439</v>
      </c>
      <c r="C35" s="266" t="s">
        <v>443</v>
      </c>
      <c r="H35" s="266" t="s">
        <v>741</v>
      </c>
      <c r="S35" s="1" t="s">
        <v>443</v>
      </c>
      <c r="T35" s="1" t="s">
        <v>2618</v>
      </c>
      <c r="U35" s="1" t="s">
        <v>498</v>
      </c>
      <c r="V35" s="1" t="s">
        <v>615</v>
      </c>
      <c r="Y35" s="438" t="s">
        <v>3079</v>
      </c>
      <c r="Z35" s="438" t="s">
        <v>2515</v>
      </c>
      <c r="AA35" s="438" t="s">
        <v>3071</v>
      </c>
    </row>
    <row r="36" spans="1:27" ht="28.5" x14ac:dyDescent="0.25">
      <c r="A36" s="265"/>
      <c r="B36" s="266" t="s">
        <v>2618</v>
      </c>
      <c r="C36" s="266" t="s">
        <v>2619</v>
      </c>
      <c r="H36" s="266" t="s">
        <v>742</v>
      </c>
      <c r="S36" s="1" t="s">
        <v>2619</v>
      </c>
      <c r="T36" s="1" t="s">
        <v>583</v>
      </c>
      <c r="U36" s="1" t="s">
        <v>499</v>
      </c>
      <c r="V36" s="1" t="s">
        <v>491</v>
      </c>
      <c r="Y36" s="438" t="s">
        <v>3093</v>
      </c>
      <c r="Z36" s="438" t="s">
        <v>2438</v>
      </c>
      <c r="AA36" s="438" t="s">
        <v>3106</v>
      </c>
    </row>
    <row r="37" spans="1:27" ht="28.5" x14ac:dyDescent="0.25">
      <c r="B37" s="266" t="s">
        <v>583</v>
      </c>
      <c r="C37" s="266" t="s">
        <v>444</v>
      </c>
      <c r="H37" s="266" t="s">
        <v>743</v>
      </c>
      <c r="S37" s="1" t="s">
        <v>444</v>
      </c>
      <c r="T37" s="1" t="s">
        <v>443</v>
      </c>
      <c r="U37" s="1" t="s">
        <v>501</v>
      </c>
      <c r="V37" s="1" t="s">
        <v>2788</v>
      </c>
      <c r="Y37" s="438" t="s">
        <v>3080</v>
      </c>
      <c r="Z37" s="438" t="s">
        <v>2515</v>
      </c>
      <c r="AA37" s="438" t="s">
        <v>3071</v>
      </c>
    </row>
    <row r="38" spans="1:27" ht="28.5" x14ac:dyDescent="0.25">
      <c r="B38" s="266" t="s">
        <v>443</v>
      </c>
      <c r="C38" s="266" t="s">
        <v>445</v>
      </c>
      <c r="H38" s="266" t="s">
        <v>744</v>
      </c>
      <c r="S38" s="1" t="s">
        <v>445</v>
      </c>
      <c r="T38" s="1" t="s">
        <v>2854</v>
      </c>
      <c r="U38" s="1" t="s">
        <v>502</v>
      </c>
      <c r="V38" s="1" t="s">
        <v>621</v>
      </c>
      <c r="Y38" s="438" t="s">
        <v>3094</v>
      </c>
      <c r="Z38" s="438" t="s">
        <v>2438</v>
      </c>
      <c r="AA38" s="438" t="s">
        <v>3106</v>
      </c>
    </row>
    <row r="39" spans="1:27" ht="28.5" x14ac:dyDescent="0.25">
      <c r="B39" s="266" t="s">
        <v>584</v>
      </c>
      <c r="C39" s="266" t="s">
        <v>446</v>
      </c>
      <c r="H39" s="266" t="s">
        <v>745</v>
      </c>
      <c r="S39" s="1" t="s">
        <v>446</v>
      </c>
      <c r="T39" s="1" t="s">
        <v>2619</v>
      </c>
      <c r="U39" s="1" t="s">
        <v>635</v>
      </c>
      <c r="V39" s="1" t="s">
        <v>2806</v>
      </c>
      <c r="Y39" s="438" t="s">
        <v>3081</v>
      </c>
      <c r="Z39" s="438" t="s">
        <v>2515</v>
      </c>
      <c r="AA39" s="438" t="s">
        <v>3071</v>
      </c>
    </row>
    <row r="40" spans="1:27" ht="28.5" x14ac:dyDescent="0.25">
      <c r="B40" s="266" t="s">
        <v>2619</v>
      </c>
      <c r="C40" s="266" t="s">
        <v>447</v>
      </c>
      <c r="H40" s="266" t="s">
        <v>746</v>
      </c>
      <c r="S40" s="1" t="s">
        <v>447</v>
      </c>
      <c r="T40" s="1" t="s">
        <v>447</v>
      </c>
      <c r="U40" s="1" t="s">
        <v>503</v>
      </c>
      <c r="V40" s="1" t="s">
        <v>624</v>
      </c>
      <c r="Y40" s="438" t="s">
        <v>3095</v>
      </c>
      <c r="Z40" s="438" t="s">
        <v>2438</v>
      </c>
      <c r="AA40" s="438" t="s">
        <v>3106</v>
      </c>
    </row>
    <row r="41" spans="1:27" ht="28.5" x14ac:dyDescent="0.25">
      <c r="B41" s="266" t="s">
        <v>447</v>
      </c>
      <c r="C41" s="266" t="s">
        <v>448</v>
      </c>
      <c r="H41" s="266" t="s">
        <v>747</v>
      </c>
      <c r="S41" s="1" t="s">
        <v>448</v>
      </c>
      <c r="T41" s="1" t="s">
        <v>448</v>
      </c>
      <c r="U41" s="1" t="s">
        <v>504</v>
      </c>
      <c r="V41" s="1" t="s">
        <v>625</v>
      </c>
      <c r="Y41" s="438" t="s">
        <v>3082</v>
      </c>
      <c r="Z41" s="438" t="s">
        <v>2515</v>
      </c>
      <c r="AA41" s="438" t="s">
        <v>3071</v>
      </c>
    </row>
    <row r="42" spans="1:27" ht="28.5" x14ac:dyDescent="0.25">
      <c r="B42" s="266" t="s">
        <v>448</v>
      </c>
      <c r="C42" s="266" t="s">
        <v>449</v>
      </c>
      <c r="H42" s="266" t="s">
        <v>748</v>
      </c>
      <c r="S42" s="1" t="s">
        <v>449</v>
      </c>
      <c r="T42" s="1" t="s">
        <v>449</v>
      </c>
      <c r="U42" s="1" t="s">
        <v>506</v>
      </c>
      <c r="V42" s="1" t="s">
        <v>627</v>
      </c>
      <c r="Y42" s="438" t="s">
        <v>3096</v>
      </c>
      <c r="Z42" s="438" t="s">
        <v>2438</v>
      </c>
      <c r="AA42" s="438" t="s">
        <v>3106</v>
      </c>
    </row>
    <row r="43" spans="1:27" ht="28.5" x14ac:dyDescent="0.25">
      <c r="B43" s="266" t="s">
        <v>449</v>
      </c>
      <c r="C43" s="266" t="s">
        <v>450</v>
      </c>
      <c r="H43" s="266" t="s">
        <v>749</v>
      </c>
      <c r="S43" s="1" t="s">
        <v>450</v>
      </c>
      <c r="T43" s="1" t="s">
        <v>585</v>
      </c>
      <c r="U43" s="1" t="s">
        <v>2789</v>
      </c>
      <c r="V43" s="1" t="s">
        <v>630</v>
      </c>
      <c r="Y43" s="438" t="s">
        <v>3083</v>
      </c>
      <c r="Z43" s="438" t="s">
        <v>2515</v>
      </c>
      <c r="AA43" s="438" t="s">
        <v>3071</v>
      </c>
    </row>
    <row r="44" spans="1:27" ht="28.5" x14ac:dyDescent="0.25">
      <c r="B44" s="266" t="s">
        <v>585</v>
      </c>
      <c r="C44" s="266" t="s">
        <v>451</v>
      </c>
      <c r="H44" s="266" t="s">
        <v>750</v>
      </c>
      <c r="S44" s="1" t="s">
        <v>2855</v>
      </c>
      <c r="T44" s="1" t="s">
        <v>2856</v>
      </c>
      <c r="U44" s="1" t="s">
        <v>2790</v>
      </c>
      <c r="V44" s="1" t="s">
        <v>631</v>
      </c>
      <c r="Y44" s="438" t="s">
        <v>3097</v>
      </c>
      <c r="Z44" s="438" t="s">
        <v>2438</v>
      </c>
      <c r="AA44" s="438" t="s">
        <v>3106</v>
      </c>
    </row>
    <row r="45" spans="1:27" ht="28.5" x14ac:dyDescent="0.25">
      <c r="B45" s="266" t="s">
        <v>2621</v>
      </c>
      <c r="C45" s="266" t="s">
        <v>452</v>
      </c>
      <c r="H45" s="266" t="s">
        <v>751</v>
      </c>
      <c r="S45" s="1" t="s">
        <v>2857</v>
      </c>
      <c r="T45" s="1" t="s">
        <v>2621</v>
      </c>
      <c r="U45" s="1" t="s">
        <v>508</v>
      </c>
      <c r="V45" s="1" t="s">
        <v>2791</v>
      </c>
      <c r="Y45" s="438" t="s">
        <v>3084</v>
      </c>
      <c r="Z45" s="438" t="s">
        <v>2515</v>
      </c>
      <c r="AA45" s="438" t="s">
        <v>3071</v>
      </c>
    </row>
    <row r="46" spans="1:27" ht="28.5" x14ac:dyDescent="0.25">
      <c r="B46" s="266" t="s">
        <v>2620</v>
      </c>
      <c r="C46" s="266" t="s">
        <v>453</v>
      </c>
      <c r="H46" s="266" t="s">
        <v>751</v>
      </c>
      <c r="S46" s="1" t="s">
        <v>2858</v>
      </c>
      <c r="T46" s="1" t="s">
        <v>2859</v>
      </c>
      <c r="U46" s="1" t="s">
        <v>511</v>
      </c>
      <c r="V46" s="1" t="s">
        <v>501</v>
      </c>
      <c r="Y46" s="438" t="s">
        <v>3098</v>
      </c>
      <c r="Z46" s="438" t="s">
        <v>2438</v>
      </c>
      <c r="AA46" s="438" t="s">
        <v>3106</v>
      </c>
    </row>
    <row r="47" spans="1:27" ht="28.5" x14ac:dyDescent="0.25">
      <c r="B47" s="266" t="s">
        <v>586</v>
      </c>
      <c r="C47" s="266" t="s">
        <v>454</v>
      </c>
      <c r="H47" s="266" t="s">
        <v>751</v>
      </c>
      <c r="S47" s="1" t="s">
        <v>2860</v>
      </c>
      <c r="T47" s="1" t="s">
        <v>2781</v>
      </c>
      <c r="U47" s="1" t="s">
        <v>513</v>
      </c>
      <c r="V47" s="1" t="s">
        <v>502</v>
      </c>
      <c r="Y47" s="438" t="s">
        <v>3085</v>
      </c>
      <c r="Z47" s="438" t="s">
        <v>2515</v>
      </c>
      <c r="AA47" s="438" t="s">
        <v>3071</v>
      </c>
    </row>
    <row r="48" spans="1:27" ht="28.5" x14ac:dyDescent="0.3">
      <c r="B48" s="266" t="s">
        <v>2622</v>
      </c>
      <c r="C48" s="266" t="s">
        <v>455</v>
      </c>
      <c r="H48" s="266" t="s">
        <v>751</v>
      </c>
      <c r="S48" s="1" t="s">
        <v>2861</v>
      </c>
      <c r="T48" s="1" t="s">
        <v>2862</v>
      </c>
      <c r="U48" s="1" t="s">
        <v>515</v>
      </c>
      <c r="V48" s="1" t="s">
        <v>635</v>
      </c>
      <c r="Y48" s="438" t="s">
        <v>3099</v>
      </c>
      <c r="Z48" s="438" t="s">
        <v>2438</v>
      </c>
      <c r="AA48" s="438" t="s">
        <v>3106</v>
      </c>
    </row>
    <row r="49" spans="2:27" ht="28.5" x14ac:dyDescent="0.25">
      <c r="B49" s="266" t="s">
        <v>587</v>
      </c>
      <c r="C49" s="266" t="s">
        <v>456</v>
      </c>
      <c r="H49" s="266" t="s">
        <v>751</v>
      </c>
      <c r="S49" s="1" t="s">
        <v>2863</v>
      </c>
      <c r="T49" s="1" t="s">
        <v>2623</v>
      </c>
      <c r="U49" s="1" t="s">
        <v>516</v>
      </c>
      <c r="V49" s="1" t="s">
        <v>636</v>
      </c>
      <c r="Y49" s="438" t="s">
        <v>3086</v>
      </c>
      <c r="Z49" s="438" t="s">
        <v>2515</v>
      </c>
      <c r="AA49" s="438" t="s">
        <v>3071</v>
      </c>
    </row>
    <row r="50" spans="2:27" ht="28.5" x14ac:dyDescent="0.25">
      <c r="B50" s="266" t="s">
        <v>2623</v>
      </c>
      <c r="C50" s="266" t="s">
        <v>457</v>
      </c>
      <c r="H50" s="266" t="s">
        <v>751</v>
      </c>
      <c r="S50" s="1" t="s">
        <v>457</v>
      </c>
      <c r="T50" s="1" t="s">
        <v>450</v>
      </c>
      <c r="U50" s="1" t="s">
        <v>517</v>
      </c>
      <c r="V50" s="1" t="s">
        <v>503</v>
      </c>
      <c r="Y50" s="438" t="s">
        <v>3100</v>
      </c>
      <c r="Z50" s="438" t="s">
        <v>2438</v>
      </c>
      <c r="AA50" s="438" t="s">
        <v>3106</v>
      </c>
    </row>
    <row r="51" spans="2:27" ht="28.5" x14ac:dyDescent="0.25">
      <c r="B51" s="266" t="s">
        <v>450</v>
      </c>
      <c r="C51" s="266" t="s">
        <v>458</v>
      </c>
      <c r="H51" s="266" t="s">
        <v>751</v>
      </c>
      <c r="S51" s="1" t="s">
        <v>2782</v>
      </c>
      <c r="T51" s="1" t="s">
        <v>588</v>
      </c>
      <c r="U51" s="1" t="s">
        <v>518</v>
      </c>
      <c r="V51" s="1" t="s">
        <v>506</v>
      </c>
      <c r="Y51" s="438" t="s">
        <v>3087</v>
      </c>
      <c r="Z51" s="438" t="s">
        <v>2515</v>
      </c>
      <c r="AA51" s="438" t="s">
        <v>3071</v>
      </c>
    </row>
    <row r="52" spans="2:27" ht="28.5" x14ac:dyDescent="0.25">
      <c r="B52" s="266" t="s">
        <v>588</v>
      </c>
      <c r="C52" s="266" t="s">
        <v>459</v>
      </c>
      <c r="H52" s="266" t="s">
        <v>751</v>
      </c>
      <c r="S52" s="1" t="s">
        <v>2864</v>
      </c>
      <c r="T52" s="1" t="s">
        <v>589</v>
      </c>
      <c r="U52" s="1" t="s">
        <v>524</v>
      </c>
      <c r="V52" s="1" t="s">
        <v>640</v>
      </c>
      <c r="Y52" s="438" t="s">
        <v>3101</v>
      </c>
      <c r="Z52" s="438" t="s">
        <v>2438</v>
      </c>
      <c r="AA52" s="438" t="s">
        <v>3106</v>
      </c>
    </row>
    <row r="53" spans="2:27" ht="28.5" x14ac:dyDescent="0.25">
      <c r="B53" s="266" t="s">
        <v>589</v>
      </c>
      <c r="C53" s="266" t="s">
        <v>2624</v>
      </c>
      <c r="H53" s="266" t="s">
        <v>751</v>
      </c>
      <c r="S53" s="1" t="s">
        <v>458</v>
      </c>
      <c r="T53" s="1" t="s">
        <v>590</v>
      </c>
      <c r="U53" s="1" t="s">
        <v>527</v>
      </c>
      <c r="V53" s="1" t="s">
        <v>2792</v>
      </c>
      <c r="Y53" s="438" t="s">
        <v>3088</v>
      </c>
      <c r="Z53" s="438" t="s">
        <v>2515</v>
      </c>
      <c r="AA53" s="438" t="s">
        <v>3071</v>
      </c>
    </row>
    <row r="54" spans="2:27" ht="28.5" x14ac:dyDescent="0.25">
      <c r="B54" s="266" t="s">
        <v>590</v>
      </c>
      <c r="C54" s="266" t="s">
        <v>460</v>
      </c>
      <c r="H54" s="266" t="s">
        <v>752</v>
      </c>
      <c r="S54" s="1" t="s">
        <v>459</v>
      </c>
      <c r="T54" s="1" t="s">
        <v>2782</v>
      </c>
      <c r="U54" s="1" t="s">
        <v>2703</v>
      </c>
      <c r="V54" s="1" t="s">
        <v>508</v>
      </c>
      <c r="Y54" s="438" t="s">
        <v>3102</v>
      </c>
      <c r="Z54" s="438" t="s">
        <v>2438</v>
      </c>
      <c r="AA54" s="438" t="s">
        <v>3106</v>
      </c>
    </row>
    <row r="55" spans="2:27" ht="28.5" x14ac:dyDescent="0.35">
      <c r="B55" s="266" t="s">
        <v>591</v>
      </c>
      <c r="C55" s="266" t="s">
        <v>461</v>
      </c>
      <c r="H55" s="266" t="s">
        <v>753</v>
      </c>
      <c r="S55" s="1" t="s">
        <v>460</v>
      </c>
      <c r="T55" s="1" t="s">
        <v>2784</v>
      </c>
      <c r="U55" s="419" t="s">
        <v>2889</v>
      </c>
      <c r="V55" s="1" t="s">
        <v>511</v>
      </c>
      <c r="Y55" s="438" t="s">
        <v>3089</v>
      </c>
      <c r="Z55" s="438" t="s">
        <v>2515</v>
      </c>
      <c r="AA55" s="438" t="s">
        <v>3071</v>
      </c>
    </row>
    <row r="56" spans="2:27" ht="28.5" x14ac:dyDescent="0.25">
      <c r="B56" s="266" t="s">
        <v>2639</v>
      </c>
      <c r="C56" s="266" t="s">
        <v>462</v>
      </c>
      <c r="H56" s="266" t="s">
        <v>754</v>
      </c>
      <c r="S56" s="1" t="s">
        <v>461</v>
      </c>
      <c r="T56" s="1" t="s">
        <v>591</v>
      </c>
      <c r="U56" s="1" t="s">
        <v>2793</v>
      </c>
      <c r="V56" s="1" t="s">
        <v>515</v>
      </c>
      <c r="Y56" s="438" t="s">
        <v>3103</v>
      </c>
      <c r="Z56" s="438" t="s">
        <v>2438</v>
      </c>
      <c r="AA56" s="438" t="s">
        <v>3106</v>
      </c>
    </row>
    <row r="57" spans="2:27" ht="28.5" x14ac:dyDescent="0.25">
      <c r="B57" s="266" t="s">
        <v>459</v>
      </c>
      <c r="C57" s="266" t="s">
        <v>463</v>
      </c>
      <c r="H57" s="266" t="s">
        <v>755</v>
      </c>
      <c r="S57" s="1" t="s">
        <v>462</v>
      </c>
      <c r="T57" s="1" t="s">
        <v>2639</v>
      </c>
      <c r="U57" s="1" t="s">
        <v>532</v>
      </c>
      <c r="V57" s="1" t="s">
        <v>517</v>
      </c>
      <c r="Y57" s="438" t="s">
        <v>3090</v>
      </c>
      <c r="Z57" s="438" t="s">
        <v>2515</v>
      </c>
      <c r="AA57" s="438" t="s">
        <v>3071</v>
      </c>
    </row>
    <row r="58" spans="2:27" ht="28.5" x14ac:dyDescent="0.25">
      <c r="B58" s="266" t="s">
        <v>592</v>
      </c>
      <c r="C58" s="266" t="s">
        <v>464</v>
      </c>
      <c r="H58" s="266" t="s">
        <v>756</v>
      </c>
      <c r="S58" s="1" t="s">
        <v>463</v>
      </c>
      <c r="T58" s="1" t="s">
        <v>459</v>
      </c>
      <c r="U58" s="1" t="s">
        <v>533</v>
      </c>
      <c r="V58" s="1" t="s">
        <v>518</v>
      </c>
      <c r="Y58" s="438" t="s">
        <v>3104</v>
      </c>
      <c r="Z58" s="438" t="s">
        <v>2438</v>
      </c>
      <c r="AA58" s="438" t="s">
        <v>3106</v>
      </c>
    </row>
    <row r="59" spans="2:27" ht="28.5" x14ac:dyDescent="0.25">
      <c r="B59" s="266" t="s">
        <v>593</v>
      </c>
      <c r="C59" s="266" t="s">
        <v>2625</v>
      </c>
      <c r="H59" s="266" t="s">
        <v>757</v>
      </c>
      <c r="S59" s="1" t="s">
        <v>464</v>
      </c>
      <c r="T59" s="1" t="s">
        <v>592</v>
      </c>
      <c r="U59" s="1" t="s">
        <v>535</v>
      </c>
      <c r="V59" s="1" t="s">
        <v>2794</v>
      </c>
      <c r="Y59" s="438" t="s">
        <v>3091</v>
      </c>
      <c r="Z59" s="438" t="s">
        <v>2515</v>
      </c>
      <c r="AA59" s="438" t="s">
        <v>3071</v>
      </c>
    </row>
    <row r="60" spans="2:27" ht="28.5" x14ac:dyDescent="0.25">
      <c r="B60" s="266" t="s">
        <v>594</v>
      </c>
      <c r="C60" s="266" t="s">
        <v>465</v>
      </c>
      <c r="H60" s="266" t="s">
        <v>758</v>
      </c>
      <c r="S60" s="1" t="s">
        <v>2625</v>
      </c>
      <c r="T60" s="1" t="s">
        <v>593</v>
      </c>
      <c r="U60" s="1" t="s">
        <v>2795</v>
      </c>
      <c r="V60" s="1" t="s">
        <v>2796</v>
      </c>
      <c r="Y60" s="438" t="s">
        <v>3105</v>
      </c>
      <c r="Z60" s="438" t="s">
        <v>2438</v>
      </c>
      <c r="AA60" s="438" t="s">
        <v>3106</v>
      </c>
    </row>
    <row r="61" spans="2:27" ht="28.5" x14ac:dyDescent="0.25">
      <c r="B61" s="266" t="s">
        <v>595</v>
      </c>
      <c r="C61" s="266" t="s">
        <v>466</v>
      </c>
      <c r="H61" s="266" t="s">
        <v>758</v>
      </c>
      <c r="S61" s="1" t="s">
        <v>2865</v>
      </c>
      <c r="T61" s="1" t="s">
        <v>594</v>
      </c>
      <c r="U61" s="1" t="s">
        <v>2635</v>
      </c>
      <c r="V61" s="1" t="s">
        <v>524</v>
      </c>
      <c r="Y61" s="438" t="s">
        <v>3030</v>
      </c>
      <c r="Z61" s="438" t="s">
        <v>2567</v>
      </c>
      <c r="AA61" s="438" t="s">
        <v>3117</v>
      </c>
    </row>
    <row r="62" spans="2:27" ht="28.5" x14ac:dyDescent="0.25">
      <c r="B62" s="266" t="s">
        <v>460</v>
      </c>
      <c r="C62" s="266" t="s">
        <v>467</v>
      </c>
      <c r="H62" s="266" t="s">
        <v>758</v>
      </c>
      <c r="S62" s="1" t="s">
        <v>466</v>
      </c>
      <c r="T62" s="1" t="s">
        <v>595</v>
      </c>
      <c r="U62" s="1" t="s">
        <v>548</v>
      </c>
      <c r="V62" s="1" t="s">
        <v>532</v>
      </c>
      <c r="Y62" s="438" t="s">
        <v>3031</v>
      </c>
      <c r="Z62" s="438" t="s">
        <v>2567</v>
      </c>
      <c r="AA62" s="438" t="s">
        <v>3117</v>
      </c>
    </row>
    <row r="63" spans="2:27" ht="28.5" x14ac:dyDescent="0.25">
      <c r="B63" s="266" t="s">
        <v>596</v>
      </c>
      <c r="C63" s="266" t="s">
        <v>468</v>
      </c>
      <c r="H63" s="266" t="s">
        <v>758</v>
      </c>
      <c r="S63" s="1" t="s">
        <v>467</v>
      </c>
      <c r="T63" s="1" t="s">
        <v>460</v>
      </c>
      <c r="U63" s="1" t="s">
        <v>2797</v>
      </c>
      <c r="V63" s="1" t="s">
        <v>533</v>
      </c>
      <c r="Y63" s="438" t="s">
        <v>3107</v>
      </c>
      <c r="Z63" s="438" t="s">
        <v>2515</v>
      </c>
      <c r="AA63" s="438" t="s">
        <v>3071</v>
      </c>
    </row>
    <row r="64" spans="2:27" ht="28.5" x14ac:dyDescent="0.25">
      <c r="B64" s="266" t="s">
        <v>464</v>
      </c>
      <c r="C64" s="266" t="s">
        <v>469</v>
      </c>
      <c r="H64" s="266" t="s">
        <v>759</v>
      </c>
      <c r="S64" s="1" t="s">
        <v>2866</v>
      </c>
      <c r="T64" s="1" t="s">
        <v>596</v>
      </c>
      <c r="U64" s="1" t="s">
        <v>549</v>
      </c>
      <c r="V64" s="1" t="s">
        <v>2798</v>
      </c>
      <c r="Y64" s="438" t="s">
        <v>3109</v>
      </c>
      <c r="Z64" s="438" t="s">
        <v>2438</v>
      </c>
      <c r="AA64" s="438" t="s">
        <v>3106</v>
      </c>
    </row>
    <row r="65" spans="2:27" ht="28.5" x14ac:dyDescent="0.25">
      <c r="B65" s="266" t="s">
        <v>2625</v>
      </c>
      <c r="C65" s="266" t="s">
        <v>470</v>
      </c>
      <c r="H65" s="266" t="s">
        <v>760</v>
      </c>
      <c r="S65" s="1" t="s">
        <v>469</v>
      </c>
      <c r="T65" s="1" t="s">
        <v>464</v>
      </c>
      <c r="U65" s="1" t="s">
        <v>550</v>
      </c>
      <c r="V65" s="1" t="s">
        <v>2795</v>
      </c>
      <c r="Y65" s="438" t="s">
        <v>3108</v>
      </c>
      <c r="Z65" s="438" t="s">
        <v>2515</v>
      </c>
      <c r="AA65" s="438" t="s">
        <v>3071</v>
      </c>
    </row>
    <row r="66" spans="2:27" ht="28.5" x14ac:dyDescent="0.25">
      <c r="B66" s="266" t="s">
        <v>597</v>
      </c>
      <c r="C66" s="266" t="s">
        <v>471</v>
      </c>
      <c r="H66" s="266" t="s">
        <v>761</v>
      </c>
      <c r="S66" s="1" t="s">
        <v>470</v>
      </c>
      <c r="T66" s="1" t="s">
        <v>2625</v>
      </c>
      <c r="U66" s="1" t="s">
        <v>554</v>
      </c>
      <c r="V66" s="1" t="s">
        <v>2635</v>
      </c>
      <c r="Y66" s="438" t="s">
        <v>3110</v>
      </c>
      <c r="Z66" s="438" t="s">
        <v>2438</v>
      </c>
      <c r="AA66" s="438" t="s">
        <v>3106</v>
      </c>
    </row>
    <row r="67" spans="2:27" ht="28.5" x14ac:dyDescent="0.25">
      <c r="B67" s="266" t="s">
        <v>466</v>
      </c>
      <c r="C67" s="266" t="s">
        <v>472</v>
      </c>
      <c r="H67" s="266" t="s">
        <v>762</v>
      </c>
      <c r="S67" s="1" t="s">
        <v>2785</v>
      </c>
      <c r="T67" s="1" t="s">
        <v>597</v>
      </c>
      <c r="V67" s="1" t="s">
        <v>677</v>
      </c>
      <c r="Y67" s="438" t="s">
        <v>3032</v>
      </c>
      <c r="Z67" s="438" t="s">
        <v>2567</v>
      </c>
      <c r="AA67" s="438" t="s">
        <v>3117</v>
      </c>
    </row>
    <row r="68" spans="2:27" ht="28.5" x14ac:dyDescent="0.25">
      <c r="B68" s="266" t="s">
        <v>598</v>
      </c>
      <c r="C68" s="266" t="s">
        <v>473</v>
      </c>
      <c r="H68" s="266" t="s">
        <v>763</v>
      </c>
      <c r="S68" s="1" t="s">
        <v>471</v>
      </c>
      <c r="T68" s="1" t="s">
        <v>466</v>
      </c>
      <c r="V68" s="1" t="s">
        <v>548</v>
      </c>
      <c r="Y68" s="438" t="s">
        <v>3033</v>
      </c>
      <c r="Z68" s="438" t="s">
        <v>2565</v>
      </c>
      <c r="AA68" s="438" t="s">
        <v>3116</v>
      </c>
    </row>
    <row r="69" spans="2:27" ht="28.5" x14ac:dyDescent="0.25">
      <c r="B69" s="266" t="s">
        <v>2626</v>
      </c>
      <c r="C69" s="266" t="s">
        <v>2628</v>
      </c>
      <c r="H69" s="266" t="s">
        <v>764</v>
      </c>
      <c r="S69" s="1" t="s">
        <v>472</v>
      </c>
      <c r="T69" s="1" t="s">
        <v>598</v>
      </c>
      <c r="V69" s="1" t="s">
        <v>2799</v>
      </c>
      <c r="Y69" s="438" t="s">
        <v>3034</v>
      </c>
      <c r="Z69" s="438" t="s">
        <v>2567</v>
      </c>
      <c r="AA69" s="438" t="s">
        <v>3117</v>
      </c>
    </row>
    <row r="70" spans="2:27" ht="28.5" x14ac:dyDescent="0.25">
      <c r="B70" s="266" t="s">
        <v>599</v>
      </c>
      <c r="C70" s="266" t="s">
        <v>474</v>
      </c>
      <c r="H70" s="266" t="s">
        <v>765</v>
      </c>
      <c r="S70" s="1" t="s">
        <v>473</v>
      </c>
      <c r="T70" s="1" t="s">
        <v>2626</v>
      </c>
      <c r="V70" s="1" t="s">
        <v>2800</v>
      </c>
      <c r="Y70" s="438" t="s">
        <v>3035</v>
      </c>
      <c r="Z70" s="438" t="s">
        <v>2567</v>
      </c>
      <c r="AA70" s="438" t="s">
        <v>3117</v>
      </c>
    </row>
    <row r="71" spans="2:27" ht="28.5" x14ac:dyDescent="0.25">
      <c r="B71" s="266" t="s">
        <v>600</v>
      </c>
      <c r="C71" s="266" t="s">
        <v>475</v>
      </c>
      <c r="H71" s="266" t="s">
        <v>766</v>
      </c>
      <c r="S71" s="1" t="s">
        <v>474</v>
      </c>
      <c r="T71" s="1" t="s">
        <v>599</v>
      </c>
      <c r="V71" s="1" t="s">
        <v>549</v>
      </c>
      <c r="Y71" s="438" t="s">
        <v>3036</v>
      </c>
      <c r="Z71" s="438" t="s">
        <v>2567</v>
      </c>
      <c r="AA71" s="438" t="s">
        <v>3117</v>
      </c>
    </row>
    <row r="72" spans="2:27" ht="28.5" x14ac:dyDescent="0.3">
      <c r="B72" s="266" t="s">
        <v>601</v>
      </c>
      <c r="C72" s="266" t="s">
        <v>476</v>
      </c>
      <c r="H72" s="266" t="s">
        <v>767</v>
      </c>
      <c r="S72" s="1" t="s">
        <v>2867</v>
      </c>
      <c r="T72" s="1" t="s">
        <v>600</v>
      </c>
      <c r="V72" s="1" t="s">
        <v>550</v>
      </c>
      <c r="Y72" s="438" t="s">
        <v>3037</v>
      </c>
      <c r="Z72" s="438" t="s">
        <v>2515</v>
      </c>
      <c r="AA72" s="438" t="s">
        <v>3119</v>
      </c>
    </row>
    <row r="73" spans="2:27" ht="28.5" x14ac:dyDescent="0.3">
      <c r="B73" s="266" t="s">
        <v>602</v>
      </c>
      <c r="C73" s="266" t="s">
        <v>477</v>
      </c>
      <c r="H73" s="266" t="s">
        <v>768</v>
      </c>
      <c r="S73" s="1" t="s">
        <v>2868</v>
      </c>
      <c r="T73" s="1" t="s">
        <v>2807</v>
      </c>
      <c r="V73" s="1" t="s">
        <v>2801</v>
      </c>
      <c r="Y73" s="438" t="s">
        <v>3038</v>
      </c>
      <c r="Z73" s="438" t="s">
        <v>2515</v>
      </c>
      <c r="AA73" s="438" t="s">
        <v>3119</v>
      </c>
    </row>
    <row r="74" spans="2:27" ht="28.5" x14ac:dyDescent="0.25">
      <c r="B74" s="266" t="s">
        <v>603</v>
      </c>
      <c r="C74" s="266" t="s">
        <v>478</v>
      </c>
      <c r="H74" s="266" t="s">
        <v>769</v>
      </c>
      <c r="S74" s="1" t="s">
        <v>2869</v>
      </c>
      <c r="T74" s="1" t="s">
        <v>602</v>
      </c>
      <c r="V74" s="1" t="s">
        <v>2802</v>
      </c>
      <c r="Y74" s="438" t="s">
        <v>3039</v>
      </c>
      <c r="Z74" s="438" t="s">
        <v>2515</v>
      </c>
      <c r="AA74" s="438" t="s">
        <v>3119</v>
      </c>
    </row>
    <row r="75" spans="2:27" ht="28.5" x14ac:dyDescent="0.25">
      <c r="B75" s="266" t="s">
        <v>604</v>
      </c>
      <c r="C75" s="266" t="s">
        <v>479</v>
      </c>
      <c r="H75" s="266" t="s">
        <v>770</v>
      </c>
      <c r="S75" s="1" t="s">
        <v>478</v>
      </c>
      <c r="T75" s="1" t="s">
        <v>603</v>
      </c>
      <c r="V75" s="1" t="s">
        <v>686</v>
      </c>
      <c r="Y75" s="438" t="s">
        <v>3040</v>
      </c>
      <c r="Z75" s="438" t="s">
        <v>2515</v>
      </c>
      <c r="AA75" s="438" t="s">
        <v>3119</v>
      </c>
    </row>
    <row r="76" spans="2:27" ht="42.75" x14ac:dyDescent="0.25">
      <c r="B76" s="266" t="s">
        <v>605</v>
      </c>
      <c r="C76" s="266" t="s">
        <v>480</v>
      </c>
      <c r="H76" s="266" t="s">
        <v>771</v>
      </c>
      <c r="S76" s="1" t="s">
        <v>479</v>
      </c>
      <c r="T76" s="1" t="s">
        <v>604</v>
      </c>
      <c r="V76" s="1" t="s">
        <v>554</v>
      </c>
      <c r="Y76" s="438" t="s">
        <v>3048</v>
      </c>
      <c r="Z76" s="438" t="s">
        <v>2515</v>
      </c>
      <c r="AA76" s="438" t="s">
        <v>3126</v>
      </c>
    </row>
    <row r="77" spans="2:27" ht="42.75" x14ac:dyDescent="0.25">
      <c r="B77" s="266" t="s">
        <v>606</v>
      </c>
      <c r="C77" s="266" t="s">
        <v>481</v>
      </c>
      <c r="H77" s="266" t="s">
        <v>772</v>
      </c>
      <c r="S77" s="1" t="s">
        <v>480</v>
      </c>
      <c r="T77" s="1" t="s">
        <v>2870</v>
      </c>
      <c r="Y77" s="438" t="s">
        <v>3049</v>
      </c>
      <c r="Z77" s="438" t="s">
        <v>2567</v>
      </c>
      <c r="AA77" s="438" t="s">
        <v>3127</v>
      </c>
    </row>
    <row r="78" spans="2:27" x14ac:dyDescent="0.25">
      <c r="B78" s="266" t="s">
        <v>607</v>
      </c>
      <c r="C78" s="266" t="s">
        <v>482</v>
      </c>
      <c r="H78" s="266" t="s">
        <v>773</v>
      </c>
      <c r="S78" s="1" t="s">
        <v>483</v>
      </c>
      <c r="T78" s="1" t="s">
        <v>606</v>
      </c>
      <c r="Y78" s="438" t="s">
        <v>3050</v>
      </c>
      <c r="Z78" s="438" t="s">
        <v>3061</v>
      </c>
      <c r="AA78" s="438" t="s">
        <v>3070</v>
      </c>
    </row>
    <row r="79" spans="2:27" ht="28.5" x14ac:dyDescent="0.25">
      <c r="B79" s="266" t="s">
        <v>2627</v>
      </c>
      <c r="C79" s="266" t="s">
        <v>483</v>
      </c>
      <c r="H79" s="266" t="s">
        <v>774</v>
      </c>
      <c r="S79" s="1" t="s">
        <v>484</v>
      </c>
      <c r="T79" s="1" t="s">
        <v>2871</v>
      </c>
      <c r="Y79" s="438" t="s">
        <v>3041</v>
      </c>
      <c r="Z79" s="438" t="s">
        <v>2567</v>
      </c>
      <c r="AA79" s="438" t="s">
        <v>3117</v>
      </c>
    </row>
    <row r="80" spans="2:27" ht="28.5" x14ac:dyDescent="0.25">
      <c r="B80" s="266" t="s">
        <v>473</v>
      </c>
      <c r="C80" s="266" t="s">
        <v>484</v>
      </c>
      <c r="H80" s="266" t="s">
        <v>775</v>
      </c>
      <c r="S80" s="1" t="s">
        <v>2872</v>
      </c>
      <c r="T80" s="1" t="s">
        <v>2627</v>
      </c>
      <c r="Y80" s="438" t="s">
        <v>3042</v>
      </c>
      <c r="Z80" s="438" t="s">
        <v>2567</v>
      </c>
      <c r="AA80" s="438" t="s">
        <v>3117</v>
      </c>
    </row>
    <row r="81" spans="2:27" ht="28.5" x14ac:dyDescent="0.25">
      <c r="B81" s="266" t="s">
        <v>474</v>
      </c>
      <c r="C81" s="266" t="s">
        <v>485</v>
      </c>
      <c r="H81" s="266" t="s">
        <v>776</v>
      </c>
      <c r="S81" s="1" t="s">
        <v>2787</v>
      </c>
      <c r="T81" s="1" t="s">
        <v>473</v>
      </c>
      <c r="Y81" s="438" t="s">
        <v>3051</v>
      </c>
      <c r="Z81" s="438" t="s">
        <v>2567</v>
      </c>
      <c r="AA81" s="438" t="s">
        <v>3117</v>
      </c>
    </row>
    <row r="82" spans="2:27" ht="28.5" x14ac:dyDescent="0.25">
      <c r="B82" s="266" t="s">
        <v>608</v>
      </c>
      <c r="C82" s="266" t="s">
        <v>486</v>
      </c>
      <c r="H82" s="266" t="s">
        <v>777</v>
      </c>
      <c r="S82" s="1" t="s">
        <v>615</v>
      </c>
      <c r="T82" s="1" t="s">
        <v>474</v>
      </c>
      <c r="Y82" s="438" t="s">
        <v>3052</v>
      </c>
      <c r="Z82" s="438" t="s">
        <v>2567</v>
      </c>
      <c r="AA82" s="438" t="s">
        <v>3117</v>
      </c>
    </row>
    <row r="83" spans="2:27" ht="28.5" x14ac:dyDescent="0.25">
      <c r="B83" s="266" t="s">
        <v>609</v>
      </c>
      <c r="C83" s="266" t="s">
        <v>615</v>
      </c>
      <c r="H83" s="266" t="s">
        <v>778</v>
      </c>
      <c r="S83" s="1" t="s">
        <v>487</v>
      </c>
      <c r="T83" s="1" t="s">
        <v>608</v>
      </c>
      <c r="Y83" s="438" t="s">
        <v>3053</v>
      </c>
      <c r="Z83" s="438" t="s">
        <v>2567</v>
      </c>
      <c r="AA83" s="438" t="s">
        <v>3117</v>
      </c>
    </row>
    <row r="84" spans="2:27" ht="28.5" x14ac:dyDescent="0.25">
      <c r="B84" s="266" t="s">
        <v>610</v>
      </c>
      <c r="C84" s="266" t="s">
        <v>487</v>
      </c>
      <c r="H84" s="266" t="s">
        <v>779</v>
      </c>
      <c r="S84" s="1" t="s">
        <v>488</v>
      </c>
      <c r="T84" s="1" t="s">
        <v>609</v>
      </c>
      <c r="Y84" s="438" t="s">
        <v>3054</v>
      </c>
      <c r="Z84" s="438" t="s">
        <v>2567</v>
      </c>
      <c r="AA84" s="438" t="s">
        <v>3117</v>
      </c>
    </row>
    <row r="85" spans="2:27" ht="28.5" x14ac:dyDescent="0.25">
      <c r="B85" s="266" t="s">
        <v>480</v>
      </c>
      <c r="C85" s="266" t="s">
        <v>488</v>
      </c>
      <c r="H85" s="266" t="s">
        <v>780</v>
      </c>
      <c r="S85" s="1" t="s">
        <v>2873</v>
      </c>
      <c r="T85" s="1" t="s">
        <v>610</v>
      </c>
      <c r="Y85" s="438" t="s">
        <v>3055</v>
      </c>
      <c r="Z85" s="438" t="s">
        <v>2567</v>
      </c>
      <c r="AA85" s="438" t="s">
        <v>3117</v>
      </c>
    </row>
    <row r="86" spans="2:27" ht="28.5" x14ac:dyDescent="0.25">
      <c r="B86" s="266" t="s">
        <v>611</v>
      </c>
      <c r="C86" s="266" t="s">
        <v>489</v>
      </c>
      <c r="H86" s="266" t="s">
        <v>781</v>
      </c>
      <c r="S86" s="1" t="s">
        <v>489</v>
      </c>
      <c r="T86" s="1" t="s">
        <v>480</v>
      </c>
      <c r="Y86" s="438" t="s">
        <v>3043</v>
      </c>
      <c r="Z86" s="438" t="s">
        <v>2567</v>
      </c>
      <c r="AA86" s="438" t="s">
        <v>3117</v>
      </c>
    </row>
    <row r="87" spans="2:27" ht="28.5" x14ac:dyDescent="0.25">
      <c r="B87" s="266" t="s">
        <v>481</v>
      </c>
      <c r="C87" s="266" t="s">
        <v>490</v>
      </c>
      <c r="H87" s="266" t="s">
        <v>782</v>
      </c>
      <c r="S87" s="1" t="s">
        <v>490</v>
      </c>
      <c r="T87" s="1" t="s">
        <v>611</v>
      </c>
      <c r="Y87" s="438" t="s">
        <v>3056</v>
      </c>
      <c r="Z87" s="438" t="s">
        <v>2570</v>
      </c>
      <c r="AA87" s="438" t="s">
        <v>3120</v>
      </c>
    </row>
    <row r="88" spans="2:27" ht="71.25" x14ac:dyDescent="0.25">
      <c r="B88" s="266" t="s">
        <v>482</v>
      </c>
      <c r="C88" s="266" t="s">
        <v>491</v>
      </c>
      <c r="H88" s="266" t="s">
        <v>783</v>
      </c>
      <c r="S88" s="1" t="s">
        <v>2874</v>
      </c>
      <c r="T88" s="1" t="s">
        <v>612</v>
      </c>
      <c r="Y88" s="438" t="s">
        <v>3057</v>
      </c>
      <c r="Z88" s="438" t="s">
        <v>2570</v>
      </c>
      <c r="AA88" s="438" t="s">
        <v>3114</v>
      </c>
    </row>
    <row r="89" spans="2:27" ht="42.75" x14ac:dyDescent="0.25">
      <c r="B89" s="266" t="s">
        <v>612</v>
      </c>
      <c r="C89" s="266" t="s">
        <v>492</v>
      </c>
      <c r="H89" s="266" t="s">
        <v>784</v>
      </c>
      <c r="S89" s="1" t="s">
        <v>2806</v>
      </c>
      <c r="T89" s="1" t="s">
        <v>2875</v>
      </c>
      <c r="Y89" s="438" t="s">
        <v>3058</v>
      </c>
      <c r="Z89" s="438" t="s">
        <v>2570</v>
      </c>
      <c r="AA89" s="438" t="s">
        <v>3113</v>
      </c>
    </row>
    <row r="90" spans="2:27" ht="28.5" x14ac:dyDescent="0.25">
      <c r="B90" s="266" t="s">
        <v>613</v>
      </c>
      <c r="C90" s="266" t="s">
        <v>493</v>
      </c>
      <c r="H90" s="266" t="s">
        <v>785</v>
      </c>
      <c r="S90" s="1" t="s">
        <v>622</v>
      </c>
      <c r="T90" s="1" t="s">
        <v>484</v>
      </c>
      <c r="Y90" s="438" t="s">
        <v>3064</v>
      </c>
      <c r="Z90" s="438" t="s">
        <v>3062</v>
      </c>
      <c r="AA90" s="438" t="s">
        <v>3122</v>
      </c>
    </row>
    <row r="91" spans="2:27" ht="28.5" x14ac:dyDescent="0.25">
      <c r="B91" s="266" t="s">
        <v>484</v>
      </c>
      <c r="C91" s="266" t="s">
        <v>494</v>
      </c>
      <c r="H91" s="266" t="s">
        <v>786</v>
      </c>
      <c r="S91" s="1" t="s">
        <v>494</v>
      </c>
      <c r="T91" s="1" t="s">
        <v>614</v>
      </c>
      <c r="Y91" s="438" t="s">
        <v>3065</v>
      </c>
      <c r="Z91" s="438" t="s">
        <v>2568</v>
      </c>
      <c r="AA91" s="438" t="s">
        <v>3121</v>
      </c>
    </row>
    <row r="92" spans="2:27" ht="28.5" x14ac:dyDescent="0.25">
      <c r="B92" s="266" t="s">
        <v>614</v>
      </c>
      <c r="C92" s="266" t="s">
        <v>495</v>
      </c>
      <c r="H92" s="266" t="s">
        <v>787</v>
      </c>
      <c r="S92" s="1" t="s">
        <v>495</v>
      </c>
      <c r="T92" s="1" t="s">
        <v>2787</v>
      </c>
      <c r="Y92" s="438" t="s">
        <v>3044</v>
      </c>
      <c r="Z92" s="438" t="s">
        <v>2567</v>
      </c>
      <c r="AA92" s="438" t="s">
        <v>3117</v>
      </c>
    </row>
    <row r="93" spans="2:27" ht="28.5" x14ac:dyDescent="0.25">
      <c r="B93" s="266" t="s">
        <v>615</v>
      </c>
      <c r="C93" s="266" t="s">
        <v>496</v>
      </c>
      <c r="H93" s="266" t="s">
        <v>788</v>
      </c>
      <c r="S93" s="1" t="s">
        <v>2876</v>
      </c>
      <c r="T93" s="1" t="s">
        <v>615</v>
      </c>
      <c r="Y93" s="438" t="s">
        <v>3045</v>
      </c>
      <c r="Z93" s="438" t="s">
        <v>2567</v>
      </c>
      <c r="AA93" s="438" t="s">
        <v>3117</v>
      </c>
    </row>
    <row r="94" spans="2:27" ht="28.5" x14ac:dyDescent="0.25">
      <c r="B94" s="266" t="s">
        <v>616</v>
      </c>
      <c r="C94" s="266" t="s">
        <v>497</v>
      </c>
      <c r="H94" s="266" t="s">
        <v>789</v>
      </c>
      <c r="S94" s="1" t="s">
        <v>497</v>
      </c>
      <c r="T94" s="1" t="s">
        <v>616</v>
      </c>
      <c r="Y94" s="438" t="s">
        <v>3046</v>
      </c>
      <c r="Z94" s="438" t="s">
        <v>3061</v>
      </c>
      <c r="AA94" s="438" t="s">
        <v>3130</v>
      </c>
    </row>
    <row r="95" spans="2:27" ht="28.5" x14ac:dyDescent="0.25">
      <c r="B95" s="266" t="s">
        <v>617</v>
      </c>
      <c r="C95" s="266" t="s">
        <v>498</v>
      </c>
      <c r="H95" s="266" t="s">
        <v>790</v>
      </c>
      <c r="S95" s="1" t="s">
        <v>2877</v>
      </c>
      <c r="T95" s="1" t="s">
        <v>617</v>
      </c>
      <c r="Y95" s="438" t="s">
        <v>3047</v>
      </c>
      <c r="Z95" s="438" t="s">
        <v>3123</v>
      </c>
      <c r="AA95" s="438" t="s">
        <v>3131</v>
      </c>
    </row>
    <row r="96" spans="2:27" x14ac:dyDescent="0.25">
      <c r="B96" s="266" t="s">
        <v>2630</v>
      </c>
      <c r="C96" s="266" t="s">
        <v>499</v>
      </c>
      <c r="H96" s="266" t="s">
        <v>791</v>
      </c>
      <c r="S96" s="1" t="s">
        <v>499</v>
      </c>
      <c r="T96" s="1" t="s">
        <v>2630</v>
      </c>
    </row>
    <row r="97" spans="2:20" x14ac:dyDescent="0.25">
      <c r="B97" s="266" t="s">
        <v>2631</v>
      </c>
      <c r="C97" s="266" t="s">
        <v>500</v>
      </c>
      <c r="H97" s="266" t="s">
        <v>792</v>
      </c>
      <c r="S97" s="1" t="s">
        <v>501</v>
      </c>
      <c r="T97" s="1" t="s">
        <v>2631</v>
      </c>
    </row>
    <row r="98" spans="2:20" x14ac:dyDescent="0.25">
      <c r="B98" s="266" t="s">
        <v>491</v>
      </c>
      <c r="C98" s="266" t="s">
        <v>501</v>
      </c>
      <c r="H98" s="266" t="s">
        <v>793</v>
      </c>
      <c r="S98" s="1" t="s">
        <v>502</v>
      </c>
      <c r="T98" s="1" t="s">
        <v>2874</v>
      </c>
    </row>
    <row r="99" spans="2:20" x14ac:dyDescent="0.25">
      <c r="B99" s="266" t="s">
        <v>618</v>
      </c>
      <c r="C99" s="266" t="s">
        <v>502</v>
      </c>
      <c r="H99" s="266" t="s">
        <v>794</v>
      </c>
      <c r="S99" s="1" t="s">
        <v>635</v>
      </c>
      <c r="T99" s="1" t="s">
        <v>618</v>
      </c>
    </row>
    <row r="100" spans="2:20" x14ac:dyDescent="0.25">
      <c r="B100" s="266" t="s">
        <v>619</v>
      </c>
      <c r="C100" s="266" t="s">
        <v>635</v>
      </c>
      <c r="H100" s="266" t="s">
        <v>795</v>
      </c>
      <c r="S100" s="1" t="s">
        <v>503</v>
      </c>
      <c r="T100" s="1" t="s">
        <v>2788</v>
      </c>
    </row>
    <row r="101" spans="2:20" x14ac:dyDescent="0.25">
      <c r="B101" s="266" t="s">
        <v>620</v>
      </c>
      <c r="C101" s="266" t="s">
        <v>503</v>
      </c>
      <c r="H101" s="266" t="s">
        <v>796</v>
      </c>
      <c r="S101" s="1" t="s">
        <v>504</v>
      </c>
      <c r="T101" s="1" t="s">
        <v>620</v>
      </c>
    </row>
    <row r="102" spans="2:20" x14ac:dyDescent="0.25">
      <c r="B102" s="266" t="s">
        <v>621</v>
      </c>
      <c r="C102" s="266" t="s">
        <v>504</v>
      </c>
      <c r="H102" s="266" t="s">
        <v>797</v>
      </c>
      <c r="S102" s="1" t="s">
        <v>2878</v>
      </c>
      <c r="T102" s="1" t="s">
        <v>621</v>
      </c>
    </row>
    <row r="103" spans="2:20" x14ac:dyDescent="0.25">
      <c r="B103" s="266" t="s">
        <v>492</v>
      </c>
      <c r="C103" s="266" t="s">
        <v>505</v>
      </c>
      <c r="H103" s="266" t="s">
        <v>798</v>
      </c>
      <c r="S103" s="1" t="s">
        <v>506</v>
      </c>
      <c r="T103" s="1" t="s">
        <v>2806</v>
      </c>
    </row>
    <row r="104" spans="2:20" x14ac:dyDescent="0.25">
      <c r="B104" s="266" t="s">
        <v>622</v>
      </c>
      <c r="C104" s="266" t="s">
        <v>506</v>
      </c>
      <c r="H104" s="266" t="s">
        <v>799</v>
      </c>
      <c r="S104" s="1" t="s">
        <v>2789</v>
      </c>
      <c r="T104" s="1" t="s">
        <v>622</v>
      </c>
    </row>
    <row r="105" spans="2:20" x14ac:dyDescent="0.25">
      <c r="B105" s="266" t="s">
        <v>623</v>
      </c>
      <c r="C105" s="266" t="s">
        <v>507</v>
      </c>
      <c r="H105" s="266" t="s">
        <v>800</v>
      </c>
      <c r="S105" s="1" t="s">
        <v>2790</v>
      </c>
      <c r="T105" s="1" t="s">
        <v>494</v>
      </c>
    </row>
    <row r="106" spans="2:20" x14ac:dyDescent="0.25">
      <c r="B106" s="266" t="s">
        <v>624</v>
      </c>
      <c r="C106" s="266" t="s">
        <v>508</v>
      </c>
      <c r="H106" s="266" t="s">
        <v>801</v>
      </c>
      <c r="S106" s="1" t="s">
        <v>508</v>
      </c>
      <c r="T106" s="1" t="s">
        <v>624</v>
      </c>
    </row>
    <row r="107" spans="2:20" x14ac:dyDescent="0.25">
      <c r="B107" s="266" t="s">
        <v>625</v>
      </c>
      <c r="C107" s="266" t="s">
        <v>509</v>
      </c>
      <c r="H107" s="266" t="s">
        <v>802</v>
      </c>
      <c r="S107" s="1" t="s">
        <v>2879</v>
      </c>
      <c r="T107" s="1" t="s">
        <v>625</v>
      </c>
    </row>
    <row r="108" spans="2:20" x14ac:dyDescent="0.25">
      <c r="B108" s="266" t="s">
        <v>626</v>
      </c>
      <c r="C108" s="266" t="s">
        <v>510</v>
      </c>
      <c r="H108" s="266" t="s">
        <v>803</v>
      </c>
      <c r="S108" s="1" t="s">
        <v>510</v>
      </c>
      <c r="T108" s="1" t="s">
        <v>626</v>
      </c>
    </row>
    <row r="109" spans="2:20" x14ac:dyDescent="0.25">
      <c r="B109" s="266" t="s">
        <v>627</v>
      </c>
      <c r="C109" s="266" t="s">
        <v>511</v>
      </c>
      <c r="H109" s="266" t="s">
        <v>804</v>
      </c>
      <c r="S109" s="1" t="s">
        <v>511</v>
      </c>
      <c r="T109" s="1" t="s">
        <v>627</v>
      </c>
    </row>
    <row r="110" spans="2:20" x14ac:dyDescent="0.25">
      <c r="B110" s="266" t="s">
        <v>628</v>
      </c>
      <c r="C110" s="266" t="s">
        <v>512</v>
      </c>
      <c r="H110" s="266" t="s">
        <v>805</v>
      </c>
      <c r="S110" s="1" t="s">
        <v>512</v>
      </c>
      <c r="T110" s="1" t="s">
        <v>628</v>
      </c>
    </row>
    <row r="111" spans="2:20" x14ac:dyDescent="0.25">
      <c r="B111" s="266" t="s">
        <v>629</v>
      </c>
      <c r="C111" s="266" t="s">
        <v>513</v>
      </c>
      <c r="H111" s="266" t="s">
        <v>806</v>
      </c>
      <c r="S111" s="1" t="s">
        <v>513</v>
      </c>
      <c r="T111" s="1" t="s">
        <v>2880</v>
      </c>
    </row>
    <row r="112" spans="2:20" x14ac:dyDescent="0.25">
      <c r="B112" s="266" t="s">
        <v>630</v>
      </c>
      <c r="C112" s="266" t="s">
        <v>514</v>
      </c>
      <c r="H112" s="266" t="s">
        <v>807</v>
      </c>
      <c r="S112" s="1" t="s">
        <v>514</v>
      </c>
      <c r="T112" s="1" t="s">
        <v>630</v>
      </c>
    </row>
    <row r="113" spans="2:20" x14ac:dyDescent="0.25">
      <c r="B113" s="266" t="s">
        <v>631</v>
      </c>
      <c r="C113" s="266" t="s">
        <v>515</v>
      </c>
      <c r="H113" s="266" t="s">
        <v>808</v>
      </c>
      <c r="S113" s="1" t="s">
        <v>515</v>
      </c>
      <c r="T113" s="1" t="s">
        <v>631</v>
      </c>
    </row>
    <row r="114" spans="2:20" x14ac:dyDescent="0.25">
      <c r="B114" s="266" t="s">
        <v>632</v>
      </c>
      <c r="C114" s="266" t="s">
        <v>516</v>
      </c>
      <c r="H114" s="266" t="s">
        <v>809</v>
      </c>
      <c r="S114" s="1" t="s">
        <v>516</v>
      </c>
      <c r="T114" s="1" t="s">
        <v>632</v>
      </c>
    </row>
    <row r="115" spans="2:20" ht="15.75" x14ac:dyDescent="0.3">
      <c r="B115" s="266" t="s">
        <v>633</v>
      </c>
      <c r="C115" s="266" t="s">
        <v>517</v>
      </c>
      <c r="H115" s="266" t="s">
        <v>810</v>
      </c>
      <c r="S115" s="1" t="s">
        <v>517</v>
      </c>
      <c r="T115" s="1" t="s">
        <v>2791</v>
      </c>
    </row>
    <row r="116" spans="2:20" x14ac:dyDescent="0.25">
      <c r="B116" s="266" t="s">
        <v>634</v>
      </c>
      <c r="C116" s="266" t="s">
        <v>518</v>
      </c>
      <c r="H116" s="266" t="s">
        <v>811</v>
      </c>
      <c r="S116" s="1" t="s">
        <v>518</v>
      </c>
      <c r="T116" s="1" t="s">
        <v>634</v>
      </c>
    </row>
    <row r="117" spans="2:20" x14ac:dyDescent="0.25">
      <c r="B117" s="266" t="s">
        <v>501</v>
      </c>
      <c r="C117" s="266" t="s">
        <v>519</v>
      </c>
      <c r="H117" s="266" t="s">
        <v>812</v>
      </c>
      <c r="S117" s="1" t="s">
        <v>519</v>
      </c>
      <c r="T117" s="1" t="s">
        <v>501</v>
      </c>
    </row>
    <row r="118" spans="2:20" x14ac:dyDescent="0.25">
      <c r="B118" s="266" t="s">
        <v>502</v>
      </c>
      <c r="C118" s="266" t="s">
        <v>520</v>
      </c>
      <c r="H118" s="266" t="s">
        <v>813</v>
      </c>
      <c r="S118" s="1" t="s">
        <v>520</v>
      </c>
      <c r="T118" s="1" t="s">
        <v>502</v>
      </c>
    </row>
    <row r="119" spans="2:20" x14ac:dyDescent="0.25">
      <c r="B119" s="266" t="s">
        <v>635</v>
      </c>
      <c r="C119" s="266" t="s">
        <v>521</v>
      </c>
      <c r="H119" s="266" t="s">
        <v>814</v>
      </c>
      <c r="S119" s="1" t="s">
        <v>521</v>
      </c>
      <c r="T119" s="1" t="s">
        <v>635</v>
      </c>
    </row>
    <row r="120" spans="2:20" x14ac:dyDescent="0.25">
      <c r="B120" s="266" t="s">
        <v>636</v>
      </c>
      <c r="C120" s="266" t="s">
        <v>522</v>
      </c>
      <c r="H120" s="266" t="s">
        <v>815</v>
      </c>
      <c r="S120" s="1" t="s">
        <v>2881</v>
      </c>
      <c r="T120" s="1" t="s">
        <v>636</v>
      </c>
    </row>
    <row r="121" spans="2:20" x14ac:dyDescent="0.25">
      <c r="B121" s="266" t="s">
        <v>503</v>
      </c>
      <c r="C121" s="266" t="s">
        <v>523</v>
      </c>
      <c r="H121" s="266" t="s">
        <v>816</v>
      </c>
      <c r="S121" s="1" t="s">
        <v>2882</v>
      </c>
      <c r="T121" s="1" t="s">
        <v>503</v>
      </c>
    </row>
    <row r="122" spans="2:20" x14ac:dyDescent="0.25">
      <c r="B122" s="266" t="s">
        <v>637</v>
      </c>
      <c r="C122" s="266" t="s">
        <v>524</v>
      </c>
      <c r="H122" s="266" t="s">
        <v>817</v>
      </c>
      <c r="S122" s="1" t="s">
        <v>524</v>
      </c>
      <c r="T122" s="1" t="s">
        <v>637</v>
      </c>
    </row>
    <row r="123" spans="2:20" x14ac:dyDescent="0.25">
      <c r="B123" s="266" t="s">
        <v>506</v>
      </c>
      <c r="C123" s="266" t="s">
        <v>525</v>
      </c>
      <c r="H123" s="266" t="s">
        <v>818</v>
      </c>
      <c r="S123" s="1" t="s">
        <v>2883</v>
      </c>
      <c r="T123" s="1" t="s">
        <v>506</v>
      </c>
    </row>
    <row r="124" spans="2:20" x14ac:dyDescent="0.25">
      <c r="B124" s="266" t="s">
        <v>638</v>
      </c>
      <c r="C124" s="266" t="s">
        <v>526</v>
      </c>
      <c r="H124" s="266" t="s">
        <v>819</v>
      </c>
      <c r="S124" s="1" t="s">
        <v>526</v>
      </c>
      <c r="T124" s="1" t="s">
        <v>638</v>
      </c>
    </row>
    <row r="125" spans="2:20" x14ac:dyDescent="0.25">
      <c r="B125" s="266" t="s">
        <v>639</v>
      </c>
      <c r="C125" s="266" t="s">
        <v>527</v>
      </c>
      <c r="H125" s="266" t="s">
        <v>820</v>
      </c>
      <c r="S125" s="1" t="s">
        <v>527</v>
      </c>
      <c r="T125" s="1" t="s">
        <v>639</v>
      </c>
    </row>
    <row r="126" spans="2:20" x14ac:dyDescent="0.25">
      <c r="B126" s="266" t="s">
        <v>640</v>
      </c>
      <c r="C126" s="266" t="s">
        <v>528</v>
      </c>
      <c r="H126" s="266" t="s">
        <v>821</v>
      </c>
      <c r="S126" s="1" t="s">
        <v>2703</v>
      </c>
      <c r="T126" s="1" t="s">
        <v>640</v>
      </c>
    </row>
    <row r="127" spans="2:20" ht="15.75" x14ac:dyDescent="0.3">
      <c r="B127" s="266" t="s">
        <v>641</v>
      </c>
      <c r="C127" s="266" t="s">
        <v>555</v>
      </c>
      <c r="H127" s="266" t="s">
        <v>822</v>
      </c>
      <c r="S127" s="1" t="s">
        <v>555</v>
      </c>
      <c r="T127" s="1" t="s">
        <v>641</v>
      </c>
    </row>
    <row r="128" spans="2:20" x14ac:dyDescent="0.25">
      <c r="B128" s="266" t="s">
        <v>642</v>
      </c>
      <c r="C128" s="266" t="s">
        <v>529</v>
      </c>
      <c r="H128" s="266" t="s">
        <v>823</v>
      </c>
      <c r="S128" s="1" t="s">
        <v>529</v>
      </c>
      <c r="T128" s="1" t="s">
        <v>2792</v>
      </c>
    </row>
    <row r="129" spans="2:20" x14ac:dyDescent="0.25">
      <c r="B129" s="266" t="s">
        <v>508</v>
      </c>
      <c r="C129" s="266" t="s">
        <v>530</v>
      </c>
      <c r="H129" s="266" t="s">
        <v>824</v>
      </c>
      <c r="S129" s="1" t="s">
        <v>2884</v>
      </c>
      <c r="T129" s="1" t="s">
        <v>508</v>
      </c>
    </row>
    <row r="130" spans="2:20" x14ac:dyDescent="0.25">
      <c r="B130" s="266" t="s">
        <v>643</v>
      </c>
      <c r="C130" s="266" t="s">
        <v>531</v>
      </c>
      <c r="H130" s="266" t="s">
        <v>825</v>
      </c>
      <c r="S130" s="1" t="s">
        <v>530</v>
      </c>
      <c r="T130" s="1" t="s">
        <v>643</v>
      </c>
    </row>
    <row r="131" spans="2:20" x14ac:dyDescent="0.25">
      <c r="B131" s="266" t="s">
        <v>644</v>
      </c>
      <c r="C131" s="266" t="s">
        <v>532</v>
      </c>
      <c r="H131" s="266" t="s">
        <v>826</v>
      </c>
      <c r="S131" s="1" t="s">
        <v>532</v>
      </c>
      <c r="T131" s="1" t="s">
        <v>644</v>
      </c>
    </row>
    <row r="132" spans="2:20" x14ac:dyDescent="0.25">
      <c r="B132" s="266" t="s">
        <v>509</v>
      </c>
      <c r="C132" s="266" t="s">
        <v>533</v>
      </c>
      <c r="H132" s="266" t="s">
        <v>827</v>
      </c>
      <c r="S132" s="1" t="s">
        <v>533</v>
      </c>
      <c r="T132" s="1" t="s">
        <v>2879</v>
      </c>
    </row>
    <row r="133" spans="2:20" x14ac:dyDescent="0.25">
      <c r="B133" s="266" t="s">
        <v>2632</v>
      </c>
      <c r="C133" s="266" t="s">
        <v>534</v>
      </c>
      <c r="H133" s="266" t="s">
        <v>828</v>
      </c>
      <c r="S133" s="1" t="s">
        <v>535</v>
      </c>
      <c r="T133" s="1" t="s">
        <v>2632</v>
      </c>
    </row>
    <row r="134" spans="2:20" x14ac:dyDescent="0.25">
      <c r="B134" s="266" t="s">
        <v>2633</v>
      </c>
      <c r="C134" s="266" t="s">
        <v>535</v>
      </c>
      <c r="H134" s="266" t="s">
        <v>829</v>
      </c>
      <c r="S134" s="1" t="s">
        <v>536</v>
      </c>
      <c r="T134" s="1" t="s">
        <v>2633</v>
      </c>
    </row>
    <row r="135" spans="2:20" x14ac:dyDescent="0.25">
      <c r="B135" s="266" t="s">
        <v>511</v>
      </c>
      <c r="C135" s="266" t="s">
        <v>536</v>
      </c>
      <c r="H135" s="266" t="s">
        <v>830</v>
      </c>
      <c r="S135" s="1" t="s">
        <v>537</v>
      </c>
      <c r="T135" s="1" t="s">
        <v>511</v>
      </c>
    </row>
    <row r="136" spans="2:20" x14ac:dyDescent="0.25">
      <c r="B136" s="266" t="s">
        <v>645</v>
      </c>
      <c r="C136" s="266" t="s">
        <v>537</v>
      </c>
      <c r="H136" s="266" t="s">
        <v>831</v>
      </c>
      <c r="S136" s="1" t="s">
        <v>2885</v>
      </c>
      <c r="T136" s="1" t="s">
        <v>645</v>
      </c>
    </row>
    <row r="137" spans="2:20" ht="15.75" x14ac:dyDescent="0.3">
      <c r="B137" s="266" t="s">
        <v>646</v>
      </c>
      <c r="C137" s="266" t="s">
        <v>538</v>
      </c>
      <c r="H137" s="266" t="s">
        <v>832</v>
      </c>
      <c r="S137" s="1" t="s">
        <v>540</v>
      </c>
      <c r="T137" s="1" t="s">
        <v>646</v>
      </c>
    </row>
    <row r="138" spans="2:20" x14ac:dyDescent="0.25">
      <c r="B138" s="266" t="s">
        <v>647</v>
      </c>
      <c r="C138" s="266" t="s">
        <v>539</v>
      </c>
      <c r="H138" s="266" t="s">
        <v>833</v>
      </c>
      <c r="S138" s="1" t="s">
        <v>2886</v>
      </c>
      <c r="T138" s="1" t="s">
        <v>647</v>
      </c>
    </row>
    <row r="139" spans="2:20" x14ac:dyDescent="0.25">
      <c r="B139" s="266" t="s">
        <v>515</v>
      </c>
      <c r="C139" s="266" t="s">
        <v>540</v>
      </c>
      <c r="H139" s="266" t="s">
        <v>834</v>
      </c>
      <c r="S139" s="1" t="s">
        <v>2887</v>
      </c>
      <c r="T139" s="1" t="s">
        <v>515</v>
      </c>
    </row>
    <row r="140" spans="2:20" x14ac:dyDescent="0.25">
      <c r="B140" s="266" t="s">
        <v>648</v>
      </c>
      <c r="C140" s="266" t="s">
        <v>541</v>
      </c>
      <c r="H140" s="266" t="s">
        <v>834</v>
      </c>
      <c r="S140" s="1" t="s">
        <v>543</v>
      </c>
      <c r="T140" s="1" t="s">
        <v>648</v>
      </c>
    </row>
    <row r="141" spans="2:20" x14ac:dyDescent="0.25">
      <c r="B141" s="266" t="s">
        <v>649</v>
      </c>
      <c r="C141" s="266" t="s">
        <v>542</v>
      </c>
      <c r="H141" s="266" t="s">
        <v>834</v>
      </c>
      <c r="S141" s="1" t="s">
        <v>544</v>
      </c>
      <c r="T141" s="1" t="s">
        <v>649</v>
      </c>
    </row>
    <row r="142" spans="2:20" x14ac:dyDescent="0.25">
      <c r="B142" s="266" t="s">
        <v>517</v>
      </c>
      <c r="C142" s="266" t="s">
        <v>543</v>
      </c>
      <c r="H142" s="266" t="s">
        <v>834</v>
      </c>
      <c r="S142" s="1" t="s">
        <v>545</v>
      </c>
      <c r="T142" s="1" t="s">
        <v>517</v>
      </c>
    </row>
    <row r="143" spans="2:20" x14ac:dyDescent="0.25">
      <c r="B143" s="266" t="s">
        <v>518</v>
      </c>
      <c r="C143" s="266" t="s">
        <v>544</v>
      </c>
      <c r="H143" s="266" t="s">
        <v>835</v>
      </c>
      <c r="S143" s="1" t="s">
        <v>2795</v>
      </c>
      <c r="T143" s="1" t="s">
        <v>518</v>
      </c>
    </row>
    <row r="144" spans="2:20" x14ac:dyDescent="0.25">
      <c r="B144" s="266" t="s">
        <v>650</v>
      </c>
      <c r="C144" s="266" t="s">
        <v>545</v>
      </c>
      <c r="H144" s="266" t="s">
        <v>836</v>
      </c>
      <c r="S144" s="1" t="s">
        <v>2635</v>
      </c>
      <c r="T144" s="1" t="s">
        <v>650</v>
      </c>
    </row>
    <row r="145" spans="2:20" x14ac:dyDescent="0.25">
      <c r="B145" s="266" t="s">
        <v>651</v>
      </c>
      <c r="C145" s="266" t="s">
        <v>2638</v>
      </c>
      <c r="H145" s="266" t="s">
        <v>837</v>
      </c>
      <c r="S145" s="1" t="s">
        <v>546</v>
      </c>
      <c r="T145" s="1" t="s">
        <v>651</v>
      </c>
    </row>
    <row r="146" spans="2:20" x14ac:dyDescent="0.25">
      <c r="B146" s="266" t="s">
        <v>652</v>
      </c>
      <c r="C146" s="266" t="s">
        <v>2635</v>
      </c>
      <c r="H146" s="266" t="s">
        <v>838</v>
      </c>
      <c r="S146" s="1" t="s">
        <v>547</v>
      </c>
      <c r="T146" s="1" t="s">
        <v>2808</v>
      </c>
    </row>
    <row r="147" spans="2:20" x14ac:dyDescent="0.25">
      <c r="B147" s="266" t="s">
        <v>653</v>
      </c>
      <c r="C147" s="266" t="s">
        <v>546</v>
      </c>
      <c r="H147" s="266" t="s">
        <v>839</v>
      </c>
      <c r="S147" s="1" t="s">
        <v>548</v>
      </c>
      <c r="T147" s="1" t="s">
        <v>2809</v>
      </c>
    </row>
    <row r="148" spans="2:20" x14ac:dyDescent="0.25">
      <c r="B148" s="266" t="s">
        <v>654</v>
      </c>
      <c r="C148" s="266" t="s">
        <v>547</v>
      </c>
      <c r="H148" s="266" t="s">
        <v>840</v>
      </c>
      <c r="S148" s="1" t="s">
        <v>2800</v>
      </c>
      <c r="T148" s="1" t="s">
        <v>654</v>
      </c>
    </row>
    <row r="149" spans="2:20" x14ac:dyDescent="0.25">
      <c r="B149" s="266" t="s">
        <v>655</v>
      </c>
      <c r="C149" s="266" t="s">
        <v>548</v>
      </c>
      <c r="H149" s="266" t="s">
        <v>841</v>
      </c>
      <c r="S149" s="1" t="s">
        <v>549</v>
      </c>
      <c r="T149" s="1" t="s">
        <v>655</v>
      </c>
    </row>
    <row r="150" spans="2:20" x14ac:dyDescent="0.25">
      <c r="B150" s="266" t="s">
        <v>2636</v>
      </c>
      <c r="C150" s="266" t="s">
        <v>2634</v>
      </c>
      <c r="H150" s="266" t="s">
        <v>842</v>
      </c>
      <c r="S150" s="1" t="s">
        <v>550</v>
      </c>
      <c r="T150" s="1" t="s">
        <v>2636</v>
      </c>
    </row>
    <row r="151" spans="2:20" x14ac:dyDescent="0.25">
      <c r="B151" s="266" t="s">
        <v>656</v>
      </c>
      <c r="C151" s="266" t="s">
        <v>549</v>
      </c>
      <c r="H151" s="266" t="s">
        <v>843</v>
      </c>
      <c r="S151" s="1" t="s">
        <v>551</v>
      </c>
      <c r="T151" s="1" t="s">
        <v>657</v>
      </c>
    </row>
    <row r="152" spans="2:20" x14ac:dyDescent="0.25">
      <c r="B152" s="266" t="s">
        <v>657</v>
      </c>
      <c r="C152" s="266" t="s">
        <v>550</v>
      </c>
      <c r="H152" s="266" t="s">
        <v>844</v>
      </c>
      <c r="S152" s="1" t="s">
        <v>552</v>
      </c>
      <c r="T152" s="1" t="s">
        <v>524</v>
      </c>
    </row>
    <row r="153" spans="2:20" x14ac:dyDescent="0.25">
      <c r="B153" s="266" t="s">
        <v>524</v>
      </c>
      <c r="C153" s="266" t="s">
        <v>551</v>
      </c>
      <c r="H153" s="266" t="s">
        <v>845</v>
      </c>
      <c r="S153" s="1" t="s">
        <v>553</v>
      </c>
      <c r="T153" s="1" t="s">
        <v>658</v>
      </c>
    </row>
    <row r="154" spans="2:20" x14ac:dyDescent="0.25">
      <c r="B154" s="266" t="s">
        <v>658</v>
      </c>
      <c r="C154" s="266" t="s">
        <v>552</v>
      </c>
      <c r="H154" s="266" t="s">
        <v>846</v>
      </c>
      <c r="S154" s="1" t="s">
        <v>554</v>
      </c>
      <c r="T154" s="1" t="s">
        <v>659</v>
      </c>
    </row>
    <row r="155" spans="2:20" x14ac:dyDescent="0.25">
      <c r="B155" s="266" t="s">
        <v>659</v>
      </c>
      <c r="C155" s="266" t="s">
        <v>553</v>
      </c>
      <c r="H155" s="266" t="s">
        <v>847</v>
      </c>
      <c r="S155" s="1" t="s">
        <v>101</v>
      </c>
      <c r="T155" s="1" t="s">
        <v>660</v>
      </c>
    </row>
    <row r="156" spans="2:20" x14ac:dyDescent="0.25">
      <c r="B156" s="266" t="s">
        <v>660</v>
      </c>
      <c r="C156" s="266" t="s">
        <v>554</v>
      </c>
      <c r="H156" s="266" t="s">
        <v>848</v>
      </c>
      <c r="T156" s="1" t="s">
        <v>532</v>
      </c>
    </row>
    <row r="157" spans="2:20" x14ac:dyDescent="0.25">
      <c r="B157" s="266" t="s">
        <v>531</v>
      </c>
      <c r="C157" s="266" t="s">
        <v>101</v>
      </c>
      <c r="H157" s="266" t="s">
        <v>849</v>
      </c>
      <c r="T157" s="1" t="s">
        <v>2637</v>
      </c>
    </row>
    <row r="158" spans="2:20" x14ac:dyDescent="0.25">
      <c r="B158" s="266" t="s">
        <v>532</v>
      </c>
      <c r="H158" s="266" t="s">
        <v>850</v>
      </c>
      <c r="T158" s="1" t="s">
        <v>533</v>
      </c>
    </row>
    <row r="159" spans="2:20" x14ac:dyDescent="0.25">
      <c r="B159" s="266" t="s">
        <v>2637</v>
      </c>
      <c r="H159" s="266" t="s">
        <v>851</v>
      </c>
      <c r="T159" s="1" t="s">
        <v>661</v>
      </c>
    </row>
    <row r="160" spans="2:20" x14ac:dyDescent="0.25">
      <c r="B160" s="266" t="s">
        <v>661</v>
      </c>
      <c r="H160" s="266" t="s">
        <v>852</v>
      </c>
      <c r="T160" s="1" t="s">
        <v>662</v>
      </c>
    </row>
    <row r="161" spans="2:20" x14ac:dyDescent="0.25">
      <c r="B161" s="266" t="s">
        <v>662</v>
      </c>
      <c r="H161" s="266" t="s">
        <v>853</v>
      </c>
      <c r="T161" s="1" t="s">
        <v>663</v>
      </c>
    </row>
    <row r="162" spans="2:20" x14ac:dyDescent="0.25">
      <c r="B162" s="266" t="s">
        <v>663</v>
      </c>
      <c r="H162" s="266" t="s">
        <v>854</v>
      </c>
      <c r="T162" s="1" t="s">
        <v>2888</v>
      </c>
    </row>
    <row r="163" spans="2:20" x14ac:dyDescent="0.25">
      <c r="B163" s="266" t="s">
        <v>664</v>
      </c>
      <c r="H163" s="266" t="s">
        <v>855</v>
      </c>
      <c r="T163" s="1" t="s">
        <v>664</v>
      </c>
    </row>
    <row r="164" spans="2:20" x14ac:dyDescent="0.25">
      <c r="B164" s="266" t="s">
        <v>665</v>
      </c>
      <c r="H164" s="266" t="s">
        <v>856</v>
      </c>
      <c r="T164" s="1" t="s">
        <v>665</v>
      </c>
    </row>
    <row r="165" spans="2:20" x14ac:dyDescent="0.25">
      <c r="B165" s="266" t="s">
        <v>666</v>
      </c>
      <c r="H165" s="266" t="s">
        <v>857</v>
      </c>
      <c r="T165" s="1" t="s">
        <v>2798</v>
      </c>
    </row>
    <row r="166" spans="2:20" x14ac:dyDescent="0.25">
      <c r="B166" s="266" t="s">
        <v>667</v>
      </c>
      <c r="H166" s="266" t="s">
        <v>858</v>
      </c>
      <c r="T166" s="1" t="s">
        <v>666</v>
      </c>
    </row>
    <row r="167" spans="2:20" x14ac:dyDescent="0.25">
      <c r="B167" s="266" t="s">
        <v>668</v>
      </c>
      <c r="H167" s="266" t="s">
        <v>859</v>
      </c>
      <c r="T167" s="1" t="s">
        <v>667</v>
      </c>
    </row>
    <row r="168" spans="2:20" x14ac:dyDescent="0.25">
      <c r="B168" s="266" t="s">
        <v>669</v>
      </c>
      <c r="H168" s="266" t="s">
        <v>860</v>
      </c>
      <c r="T168" s="1" t="s">
        <v>668</v>
      </c>
    </row>
    <row r="169" spans="2:20" x14ac:dyDescent="0.25">
      <c r="B169" s="266" t="s">
        <v>670</v>
      </c>
      <c r="H169" s="266" t="s">
        <v>861</v>
      </c>
      <c r="T169" s="1" t="s">
        <v>669</v>
      </c>
    </row>
    <row r="170" spans="2:20" x14ac:dyDescent="0.25">
      <c r="B170" s="266" t="s">
        <v>671</v>
      </c>
      <c r="H170" s="266" t="s">
        <v>862</v>
      </c>
      <c r="T170" s="1" t="s">
        <v>670</v>
      </c>
    </row>
    <row r="171" spans="2:20" x14ac:dyDescent="0.25">
      <c r="B171" s="266" t="s">
        <v>672</v>
      </c>
      <c r="H171" s="266" t="s">
        <v>863</v>
      </c>
      <c r="T171" s="1" t="s">
        <v>671</v>
      </c>
    </row>
    <row r="172" spans="2:20" x14ac:dyDescent="0.25">
      <c r="B172" s="266" t="s">
        <v>673</v>
      </c>
      <c r="H172" s="266" t="s">
        <v>864</v>
      </c>
      <c r="T172" s="1" t="s">
        <v>672</v>
      </c>
    </row>
    <row r="173" spans="2:20" x14ac:dyDescent="0.25">
      <c r="B173" s="266" t="s">
        <v>674</v>
      </c>
      <c r="H173" s="266" t="s">
        <v>865</v>
      </c>
      <c r="T173" s="1" t="s">
        <v>673</v>
      </c>
    </row>
    <row r="174" spans="2:20" x14ac:dyDescent="0.25">
      <c r="B174" s="266" t="s">
        <v>675</v>
      </c>
      <c r="H174" s="266" t="s">
        <v>866</v>
      </c>
      <c r="T174" s="1" t="s">
        <v>674</v>
      </c>
    </row>
    <row r="175" spans="2:20" x14ac:dyDescent="0.25">
      <c r="B175" s="266" t="s">
        <v>2638</v>
      </c>
      <c r="H175" s="266" t="s">
        <v>867</v>
      </c>
      <c r="T175" s="1" t="s">
        <v>675</v>
      </c>
    </row>
    <row r="176" spans="2:20" x14ac:dyDescent="0.25">
      <c r="B176" s="266" t="s">
        <v>2635</v>
      </c>
      <c r="H176" s="266" t="s">
        <v>868</v>
      </c>
      <c r="T176" s="1" t="s">
        <v>2795</v>
      </c>
    </row>
    <row r="177" spans="2:20" x14ac:dyDescent="0.25">
      <c r="B177" s="266" t="s">
        <v>676</v>
      </c>
      <c r="H177" s="266" t="s">
        <v>869</v>
      </c>
      <c r="T177" s="1" t="s">
        <v>2638</v>
      </c>
    </row>
    <row r="178" spans="2:20" x14ac:dyDescent="0.25">
      <c r="B178" s="266" t="s">
        <v>677</v>
      </c>
      <c r="H178" s="266" t="s">
        <v>870</v>
      </c>
      <c r="T178" s="1" t="s">
        <v>2635</v>
      </c>
    </row>
    <row r="179" spans="2:20" x14ac:dyDescent="0.25">
      <c r="B179" s="266" t="s">
        <v>548</v>
      </c>
      <c r="H179" s="266" t="s">
        <v>871</v>
      </c>
      <c r="T179" s="1" t="s">
        <v>676</v>
      </c>
    </row>
    <row r="180" spans="2:20" x14ac:dyDescent="0.25">
      <c r="B180" s="266" t="s">
        <v>678</v>
      </c>
      <c r="H180" s="266" t="s">
        <v>872</v>
      </c>
      <c r="T180" s="1" t="s">
        <v>677</v>
      </c>
    </row>
    <row r="181" spans="2:20" x14ac:dyDescent="0.25">
      <c r="B181" s="266" t="s">
        <v>679</v>
      </c>
      <c r="H181" s="266" t="s">
        <v>873</v>
      </c>
      <c r="T181" s="1" t="s">
        <v>548</v>
      </c>
    </row>
    <row r="182" spans="2:20" x14ac:dyDescent="0.25">
      <c r="B182" s="266" t="s">
        <v>680</v>
      </c>
      <c r="H182" s="266" t="s">
        <v>874</v>
      </c>
      <c r="T182" s="1" t="s">
        <v>678</v>
      </c>
    </row>
    <row r="183" spans="2:20" x14ac:dyDescent="0.25">
      <c r="B183" s="266" t="s">
        <v>2634</v>
      </c>
      <c r="H183" s="266" t="s">
        <v>875</v>
      </c>
      <c r="T183" s="1" t="s">
        <v>679</v>
      </c>
    </row>
    <row r="184" spans="2:20" x14ac:dyDescent="0.25">
      <c r="B184" s="266" t="s">
        <v>549</v>
      </c>
      <c r="H184" s="266" t="s">
        <v>876</v>
      </c>
      <c r="T184" s="1" t="s">
        <v>2799</v>
      </c>
    </row>
    <row r="185" spans="2:20" x14ac:dyDescent="0.25">
      <c r="B185" s="266" t="s">
        <v>681</v>
      </c>
      <c r="H185" s="266" t="s">
        <v>877</v>
      </c>
      <c r="T185" s="1" t="s">
        <v>2800</v>
      </c>
    </row>
    <row r="186" spans="2:20" x14ac:dyDescent="0.25">
      <c r="B186" s="266" t="s">
        <v>550</v>
      </c>
      <c r="H186" s="266" t="s">
        <v>878</v>
      </c>
      <c r="T186" s="1" t="s">
        <v>549</v>
      </c>
    </row>
    <row r="187" spans="2:20" x14ac:dyDescent="0.25">
      <c r="B187" s="266" t="s">
        <v>682</v>
      </c>
      <c r="H187" s="266" t="s">
        <v>879</v>
      </c>
      <c r="T187" s="1" t="s">
        <v>681</v>
      </c>
    </row>
    <row r="188" spans="2:20" x14ac:dyDescent="0.25">
      <c r="B188" s="266" t="s">
        <v>683</v>
      </c>
      <c r="H188" s="266" t="s">
        <v>880</v>
      </c>
      <c r="T188" s="1" t="s">
        <v>550</v>
      </c>
    </row>
    <row r="189" spans="2:20" x14ac:dyDescent="0.25">
      <c r="B189" s="266" t="s">
        <v>684</v>
      </c>
      <c r="H189" s="266" t="s">
        <v>881</v>
      </c>
      <c r="T189" s="1" t="s">
        <v>682</v>
      </c>
    </row>
    <row r="190" spans="2:20" x14ac:dyDescent="0.25">
      <c r="B190" s="266" t="s">
        <v>685</v>
      </c>
      <c r="H190" s="266" t="s">
        <v>882</v>
      </c>
      <c r="T190" s="1" t="s">
        <v>2801</v>
      </c>
    </row>
    <row r="191" spans="2:20" x14ac:dyDescent="0.25">
      <c r="B191" s="266" t="s">
        <v>686</v>
      </c>
      <c r="H191" s="266" t="s">
        <v>883</v>
      </c>
      <c r="T191" s="1" t="s">
        <v>2802</v>
      </c>
    </row>
    <row r="192" spans="2:20" x14ac:dyDescent="0.25">
      <c r="B192" s="266" t="s">
        <v>554</v>
      </c>
      <c r="H192" s="266" t="s">
        <v>884</v>
      </c>
      <c r="T192" s="1" t="s">
        <v>684</v>
      </c>
    </row>
    <row r="193" spans="2:20" x14ac:dyDescent="0.25">
      <c r="B193" s="266" t="s">
        <v>101</v>
      </c>
      <c r="H193" s="266" t="s">
        <v>885</v>
      </c>
      <c r="T193" s="1" t="s">
        <v>685</v>
      </c>
    </row>
    <row r="194" spans="2:20" x14ac:dyDescent="0.25">
      <c r="H194" s="266" t="s">
        <v>886</v>
      </c>
      <c r="T194" s="1" t="s">
        <v>686</v>
      </c>
    </row>
    <row r="195" spans="2:20" x14ac:dyDescent="0.25">
      <c r="H195" s="266" t="s">
        <v>887</v>
      </c>
      <c r="T195" s="1" t="s">
        <v>554</v>
      </c>
    </row>
    <row r="196" spans="2:20" x14ac:dyDescent="0.25">
      <c r="H196" s="266" t="s">
        <v>888</v>
      </c>
      <c r="T196" s="1" t="s">
        <v>101</v>
      </c>
    </row>
    <row r="197" spans="2:20" x14ac:dyDescent="0.25">
      <c r="H197" s="266" t="s">
        <v>889</v>
      </c>
    </row>
    <row r="198" spans="2:20" x14ac:dyDescent="0.25">
      <c r="H198" s="266" t="s">
        <v>890</v>
      </c>
    </row>
    <row r="199" spans="2:20" x14ac:dyDescent="0.25">
      <c r="H199" s="266" t="s">
        <v>891</v>
      </c>
    </row>
    <row r="200" spans="2:20" x14ac:dyDescent="0.25">
      <c r="H200" s="266" t="s">
        <v>892</v>
      </c>
    </row>
    <row r="201" spans="2:20" x14ac:dyDescent="0.25">
      <c r="H201" s="266" t="s">
        <v>893</v>
      </c>
    </row>
    <row r="202" spans="2:20" x14ac:dyDescent="0.25">
      <c r="H202" s="266" t="s">
        <v>894</v>
      </c>
    </row>
    <row r="203" spans="2:20" x14ac:dyDescent="0.25">
      <c r="H203" s="266" t="s">
        <v>895</v>
      </c>
    </row>
    <row r="204" spans="2:20" x14ac:dyDescent="0.25">
      <c r="H204" s="266" t="s">
        <v>896</v>
      </c>
    </row>
    <row r="205" spans="2:20" x14ac:dyDescent="0.25">
      <c r="H205" s="266" t="s">
        <v>897</v>
      </c>
    </row>
    <row r="206" spans="2:20" x14ac:dyDescent="0.25">
      <c r="H206" s="266" t="s">
        <v>898</v>
      </c>
    </row>
    <row r="207" spans="2:20" x14ac:dyDescent="0.25">
      <c r="H207" s="266" t="s">
        <v>899</v>
      </c>
    </row>
    <row r="208" spans="2:20" x14ac:dyDescent="0.25">
      <c r="H208" s="266" t="s">
        <v>900</v>
      </c>
    </row>
    <row r="209" spans="8:8" x14ac:dyDescent="0.25">
      <c r="H209" s="266" t="s">
        <v>901</v>
      </c>
    </row>
    <row r="210" spans="8:8" x14ac:dyDescent="0.25">
      <c r="H210" s="266" t="s">
        <v>902</v>
      </c>
    </row>
    <row r="211" spans="8:8" x14ac:dyDescent="0.25">
      <c r="H211" s="266" t="s">
        <v>903</v>
      </c>
    </row>
    <row r="212" spans="8:8" x14ac:dyDescent="0.25">
      <c r="H212" s="266" t="s">
        <v>904</v>
      </c>
    </row>
    <row r="213" spans="8:8" x14ac:dyDescent="0.25">
      <c r="H213" s="266" t="s">
        <v>905</v>
      </c>
    </row>
    <row r="214" spans="8:8" x14ac:dyDescent="0.25">
      <c r="H214" s="266" t="s">
        <v>906</v>
      </c>
    </row>
    <row r="215" spans="8:8" x14ac:dyDescent="0.25">
      <c r="H215" s="266" t="s">
        <v>907</v>
      </c>
    </row>
    <row r="216" spans="8:8" x14ac:dyDescent="0.25">
      <c r="H216" s="266" t="s">
        <v>908</v>
      </c>
    </row>
    <row r="217" spans="8:8" x14ac:dyDescent="0.25">
      <c r="H217" s="266" t="s">
        <v>909</v>
      </c>
    </row>
    <row r="218" spans="8:8" x14ac:dyDescent="0.25">
      <c r="H218" s="266" t="s">
        <v>910</v>
      </c>
    </row>
    <row r="219" spans="8:8" x14ac:dyDescent="0.25">
      <c r="H219" s="266" t="s">
        <v>911</v>
      </c>
    </row>
    <row r="220" spans="8:8" x14ac:dyDescent="0.25">
      <c r="H220" s="266" t="s">
        <v>912</v>
      </c>
    </row>
    <row r="221" spans="8:8" x14ac:dyDescent="0.25">
      <c r="H221" s="266" t="s">
        <v>913</v>
      </c>
    </row>
    <row r="222" spans="8:8" x14ac:dyDescent="0.25">
      <c r="H222" s="266" t="s">
        <v>914</v>
      </c>
    </row>
    <row r="223" spans="8:8" x14ac:dyDescent="0.25">
      <c r="H223" s="266" t="s">
        <v>915</v>
      </c>
    </row>
    <row r="224" spans="8:8" x14ac:dyDescent="0.25">
      <c r="H224" s="266" t="s">
        <v>916</v>
      </c>
    </row>
    <row r="225" spans="8:8" x14ac:dyDescent="0.25">
      <c r="H225" s="266" t="s">
        <v>917</v>
      </c>
    </row>
    <row r="226" spans="8:8" x14ac:dyDescent="0.25">
      <c r="H226" s="266" t="s">
        <v>918</v>
      </c>
    </row>
    <row r="227" spans="8:8" x14ac:dyDescent="0.25">
      <c r="H227" s="266" t="s">
        <v>919</v>
      </c>
    </row>
    <row r="228" spans="8:8" x14ac:dyDescent="0.25">
      <c r="H228" s="266" t="s">
        <v>920</v>
      </c>
    </row>
    <row r="229" spans="8:8" x14ac:dyDescent="0.25">
      <c r="H229" s="266" t="s">
        <v>921</v>
      </c>
    </row>
    <row r="230" spans="8:8" x14ac:dyDescent="0.25">
      <c r="H230" s="266" t="s">
        <v>922</v>
      </c>
    </row>
    <row r="231" spans="8:8" x14ac:dyDescent="0.25">
      <c r="H231" s="266" t="s">
        <v>923</v>
      </c>
    </row>
    <row r="232" spans="8:8" x14ac:dyDescent="0.25">
      <c r="H232" s="266" t="s">
        <v>924</v>
      </c>
    </row>
    <row r="233" spans="8:8" x14ac:dyDescent="0.25">
      <c r="H233" s="266" t="s">
        <v>925</v>
      </c>
    </row>
    <row r="234" spans="8:8" x14ac:dyDescent="0.25">
      <c r="H234" s="266" t="s">
        <v>926</v>
      </c>
    </row>
    <row r="235" spans="8:8" x14ac:dyDescent="0.25">
      <c r="H235" s="266" t="s">
        <v>927</v>
      </c>
    </row>
    <row r="236" spans="8:8" x14ac:dyDescent="0.25">
      <c r="H236" s="266" t="s">
        <v>928</v>
      </c>
    </row>
    <row r="237" spans="8:8" x14ac:dyDescent="0.25">
      <c r="H237" s="266" t="s">
        <v>929</v>
      </c>
    </row>
    <row r="238" spans="8:8" x14ac:dyDescent="0.25">
      <c r="H238" s="266" t="s">
        <v>930</v>
      </c>
    </row>
    <row r="239" spans="8:8" x14ac:dyDescent="0.25">
      <c r="H239" s="266" t="s">
        <v>931</v>
      </c>
    </row>
    <row r="240" spans="8:8" x14ac:dyDescent="0.25">
      <c r="H240" s="266" t="s">
        <v>932</v>
      </c>
    </row>
    <row r="241" spans="8:8" x14ac:dyDescent="0.25">
      <c r="H241" s="266" t="s">
        <v>933</v>
      </c>
    </row>
    <row r="242" spans="8:8" x14ac:dyDescent="0.25">
      <c r="H242" s="266" t="s">
        <v>934</v>
      </c>
    </row>
    <row r="243" spans="8:8" x14ac:dyDescent="0.25">
      <c r="H243" s="266" t="s">
        <v>935</v>
      </c>
    </row>
    <row r="244" spans="8:8" x14ac:dyDescent="0.25">
      <c r="H244" s="266" t="s">
        <v>936</v>
      </c>
    </row>
    <row r="245" spans="8:8" x14ac:dyDescent="0.25">
      <c r="H245" s="266" t="s">
        <v>937</v>
      </c>
    </row>
    <row r="246" spans="8:8" x14ac:dyDescent="0.25">
      <c r="H246" s="266" t="s">
        <v>938</v>
      </c>
    </row>
    <row r="247" spans="8:8" x14ac:dyDescent="0.25">
      <c r="H247" s="266" t="s">
        <v>939</v>
      </c>
    </row>
    <row r="248" spans="8:8" x14ac:dyDescent="0.25">
      <c r="H248" s="266" t="s">
        <v>940</v>
      </c>
    </row>
    <row r="249" spans="8:8" x14ac:dyDescent="0.25">
      <c r="H249" s="266" t="s">
        <v>941</v>
      </c>
    </row>
    <row r="250" spans="8:8" x14ac:dyDescent="0.25">
      <c r="H250" s="266" t="s">
        <v>942</v>
      </c>
    </row>
    <row r="251" spans="8:8" x14ac:dyDescent="0.25">
      <c r="H251" s="266" t="s">
        <v>943</v>
      </c>
    </row>
    <row r="252" spans="8:8" x14ac:dyDescent="0.25">
      <c r="H252" s="266" t="s">
        <v>944</v>
      </c>
    </row>
    <row r="253" spans="8:8" x14ac:dyDescent="0.25">
      <c r="H253" s="266" t="s">
        <v>945</v>
      </c>
    </row>
    <row r="254" spans="8:8" x14ac:dyDescent="0.25">
      <c r="H254" s="266" t="s">
        <v>946</v>
      </c>
    </row>
    <row r="255" spans="8:8" x14ac:dyDescent="0.25">
      <c r="H255" s="266" t="s">
        <v>947</v>
      </c>
    </row>
    <row r="256" spans="8:8" x14ac:dyDescent="0.25">
      <c r="H256" s="266" t="s">
        <v>948</v>
      </c>
    </row>
    <row r="257" spans="8:8" x14ac:dyDescent="0.25">
      <c r="H257" s="266" t="s">
        <v>949</v>
      </c>
    </row>
    <row r="258" spans="8:8" x14ac:dyDescent="0.25">
      <c r="H258" s="266" t="s">
        <v>950</v>
      </c>
    </row>
    <row r="259" spans="8:8" x14ac:dyDescent="0.25">
      <c r="H259" s="266" t="s">
        <v>951</v>
      </c>
    </row>
    <row r="260" spans="8:8" x14ac:dyDescent="0.25">
      <c r="H260" s="266" t="s">
        <v>952</v>
      </c>
    </row>
    <row r="261" spans="8:8" x14ac:dyDescent="0.25">
      <c r="H261" s="266" t="s">
        <v>953</v>
      </c>
    </row>
    <row r="262" spans="8:8" x14ac:dyDescent="0.25">
      <c r="H262" s="266" t="s">
        <v>954</v>
      </c>
    </row>
    <row r="263" spans="8:8" x14ac:dyDescent="0.25">
      <c r="H263" s="266" t="s">
        <v>955</v>
      </c>
    </row>
    <row r="264" spans="8:8" x14ac:dyDescent="0.25">
      <c r="H264" s="266" t="s">
        <v>956</v>
      </c>
    </row>
    <row r="265" spans="8:8" x14ac:dyDescent="0.25">
      <c r="H265" s="266" t="s">
        <v>957</v>
      </c>
    </row>
    <row r="266" spans="8:8" x14ac:dyDescent="0.25">
      <c r="H266" s="266" t="s">
        <v>958</v>
      </c>
    </row>
    <row r="267" spans="8:8" x14ac:dyDescent="0.25">
      <c r="H267" s="266" t="s">
        <v>958</v>
      </c>
    </row>
    <row r="268" spans="8:8" x14ac:dyDescent="0.25">
      <c r="H268" s="266" t="s">
        <v>959</v>
      </c>
    </row>
    <row r="269" spans="8:8" x14ac:dyDescent="0.25">
      <c r="H269" s="266" t="s">
        <v>960</v>
      </c>
    </row>
    <row r="270" spans="8:8" x14ac:dyDescent="0.25">
      <c r="H270" s="266" t="s">
        <v>961</v>
      </c>
    </row>
    <row r="271" spans="8:8" x14ac:dyDescent="0.25">
      <c r="H271" s="266" t="s">
        <v>962</v>
      </c>
    </row>
    <row r="272" spans="8:8" x14ac:dyDescent="0.25">
      <c r="H272" s="266" t="s">
        <v>963</v>
      </c>
    </row>
    <row r="273" spans="8:8" x14ac:dyDescent="0.25">
      <c r="H273" s="266" t="s">
        <v>964</v>
      </c>
    </row>
    <row r="274" spans="8:8" x14ac:dyDescent="0.25">
      <c r="H274" s="266" t="s">
        <v>965</v>
      </c>
    </row>
    <row r="275" spans="8:8" x14ac:dyDescent="0.25">
      <c r="H275" s="266" t="s">
        <v>966</v>
      </c>
    </row>
    <row r="276" spans="8:8" x14ac:dyDescent="0.25">
      <c r="H276" s="266" t="s">
        <v>967</v>
      </c>
    </row>
    <row r="277" spans="8:8" x14ac:dyDescent="0.25">
      <c r="H277" s="266" t="s">
        <v>968</v>
      </c>
    </row>
    <row r="278" spans="8:8" x14ac:dyDescent="0.25">
      <c r="H278" s="266" t="s">
        <v>969</v>
      </c>
    </row>
    <row r="279" spans="8:8" x14ac:dyDescent="0.25">
      <c r="H279" s="266" t="s">
        <v>970</v>
      </c>
    </row>
    <row r="280" spans="8:8" x14ac:dyDescent="0.25">
      <c r="H280" s="266" t="s">
        <v>971</v>
      </c>
    </row>
    <row r="281" spans="8:8" x14ac:dyDescent="0.25">
      <c r="H281" s="266" t="s">
        <v>972</v>
      </c>
    </row>
    <row r="282" spans="8:8" x14ac:dyDescent="0.25">
      <c r="H282" s="266" t="s">
        <v>973</v>
      </c>
    </row>
    <row r="283" spans="8:8" x14ac:dyDescent="0.25">
      <c r="H283" s="266" t="s">
        <v>974</v>
      </c>
    </row>
    <row r="284" spans="8:8" x14ac:dyDescent="0.25">
      <c r="H284" s="266" t="s">
        <v>975</v>
      </c>
    </row>
    <row r="285" spans="8:8" x14ac:dyDescent="0.25">
      <c r="H285" s="266" t="s">
        <v>976</v>
      </c>
    </row>
    <row r="286" spans="8:8" x14ac:dyDescent="0.25">
      <c r="H286" s="266" t="s">
        <v>977</v>
      </c>
    </row>
    <row r="287" spans="8:8" x14ac:dyDescent="0.25">
      <c r="H287" s="266" t="s">
        <v>978</v>
      </c>
    </row>
    <row r="288" spans="8:8" x14ac:dyDescent="0.25">
      <c r="H288" s="266" t="s">
        <v>979</v>
      </c>
    </row>
    <row r="289" spans="8:8" x14ac:dyDescent="0.25">
      <c r="H289" s="266" t="s">
        <v>980</v>
      </c>
    </row>
    <row r="290" spans="8:8" x14ac:dyDescent="0.25">
      <c r="H290" s="266" t="s">
        <v>981</v>
      </c>
    </row>
    <row r="291" spans="8:8" x14ac:dyDescent="0.25">
      <c r="H291" s="266" t="s">
        <v>982</v>
      </c>
    </row>
    <row r="292" spans="8:8" x14ac:dyDescent="0.25">
      <c r="H292" s="266" t="s">
        <v>983</v>
      </c>
    </row>
    <row r="293" spans="8:8" x14ac:dyDescent="0.25">
      <c r="H293" s="266" t="s">
        <v>984</v>
      </c>
    </row>
    <row r="294" spans="8:8" x14ac:dyDescent="0.25">
      <c r="H294" s="266" t="s">
        <v>985</v>
      </c>
    </row>
    <row r="295" spans="8:8" x14ac:dyDescent="0.25">
      <c r="H295" s="266" t="s">
        <v>986</v>
      </c>
    </row>
    <row r="296" spans="8:8" x14ac:dyDescent="0.25">
      <c r="H296" s="266" t="s">
        <v>987</v>
      </c>
    </row>
    <row r="297" spans="8:8" x14ac:dyDescent="0.25">
      <c r="H297" s="266" t="s">
        <v>988</v>
      </c>
    </row>
    <row r="298" spans="8:8" x14ac:dyDescent="0.25">
      <c r="H298" s="266" t="s">
        <v>989</v>
      </c>
    </row>
    <row r="299" spans="8:8" x14ac:dyDescent="0.25">
      <c r="H299" s="266" t="s">
        <v>990</v>
      </c>
    </row>
    <row r="300" spans="8:8" x14ac:dyDescent="0.25">
      <c r="H300" s="266" t="s">
        <v>991</v>
      </c>
    </row>
    <row r="301" spans="8:8" x14ac:dyDescent="0.25">
      <c r="H301" s="266" t="s">
        <v>992</v>
      </c>
    </row>
    <row r="302" spans="8:8" x14ac:dyDescent="0.25">
      <c r="H302" s="266" t="s">
        <v>993</v>
      </c>
    </row>
    <row r="303" spans="8:8" x14ac:dyDescent="0.25">
      <c r="H303" s="266" t="s">
        <v>994</v>
      </c>
    </row>
    <row r="304" spans="8:8" x14ac:dyDescent="0.25">
      <c r="H304" s="266" t="s">
        <v>995</v>
      </c>
    </row>
    <row r="305" spans="8:8" x14ac:dyDescent="0.25">
      <c r="H305" s="266" t="s">
        <v>996</v>
      </c>
    </row>
    <row r="306" spans="8:8" x14ac:dyDescent="0.25">
      <c r="H306" s="266" t="s">
        <v>997</v>
      </c>
    </row>
    <row r="307" spans="8:8" x14ac:dyDescent="0.25">
      <c r="H307" s="266" t="s">
        <v>998</v>
      </c>
    </row>
    <row r="308" spans="8:8" x14ac:dyDescent="0.25">
      <c r="H308" s="266" t="s">
        <v>999</v>
      </c>
    </row>
    <row r="309" spans="8:8" x14ac:dyDescent="0.25">
      <c r="H309" s="266" t="s">
        <v>1000</v>
      </c>
    </row>
    <row r="310" spans="8:8" x14ac:dyDescent="0.25">
      <c r="H310" s="266" t="s">
        <v>1001</v>
      </c>
    </row>
    <row r="311" spans="8:8" x14ac:dyDescent="0.25">
      <c r="H311" s="266" t="s">
        <v>1002</v>
      </c>
    </row>
    <row r="312" spans="8:8" x14ac:dyDescent="0.25">
      <c r="H312" s="266" t="s">
        <v>1003</v>
      </c>
    </row>
    <row r="313" spans="8:8" x14ac:dyDescent="0.25">
      <c r="H313" s="266" t="s">
        <v>1004</v>
      </c>
    </row>
    <row r="314" spans="8:8" x14ac:dyDescent="0.25">
      <c r="H314" s="266" t="s">
        <v>1005</v>
      </c>
    </row>
    <row r="315" spans="8:8" x14ac:dyDescent="0.25">
      <c r="H315" s="266" t="s">
        <v>1006</v>
      </c>
    </row>
    <row r="316" spans="8:8" x14ac:dyDescent="0.25">
      <c r="H316" s="266" t="s">
        <v>1007</v>
      </c>
    </row>
    <row r="317" spans="8:8" x14ac:dyDescent="0.25">
      <c r="H317" s="266" t="s">
        <v>1007</v>
      </c>
    </row>
    <row r="318" spans="8:8" x14ac:dyDescent="0.25">
      <c r="H318" s="266" t="s">
        <v>1008</v>
      </c>
    </row>
    <row r="319" spans="8:8" x14ac:dyDescent="0.25">
      <c r="H319" s="266" t="s">
        <v>1009</v>
      </c>
    </row>
    <row r="320" spans="8:8" x14ac:dyDescent="0.25">
      <c r="H320" s="266" t="s">
        <v>1010</v>
      </c>
    </row>
    <row r="321" spans="8:8" x14ac:dyDescent="0.25">
      <c r="H321" s="266" t="s">
        <v>1011</v>
      </c>
    </row>
    <row r="322" spans="8:8" x14ac:dyDescent="0.25">
      <c r="H322" s="266" t="s">
        <v>1012</v>
      </c>
    </row>
    <row r="323" spans="8:8" x14ac:dyDescent="0.25">
      <c r="H323" s="266" t="s">
        <v>1013</v>
      </c>
    </row>
    <row r="324" spans="8:8" x14ac:dyDescent="0.25">
      <c r="H324" s="266" t="s">
        <v>1014</v>
      </c>
    </row>
    <row r="325" spans="8:8" x14ac:dyDescent="0.25">
      <c r="H325" s="266" t="s">
        <v>1015</v>
      </c>
    </row>
    <row r="326" spans="8:8" x14ac:dyDescent="0.25">
      <c r="H326" s="266" t="s">
        <v>1016</v>
      </c>
    </row>
    <row r="327" spans="8:8" x14ac:dyDescent="0.25">
      <c r="H327" s="266" t="s">
        <v>1017</v>
      </c>
    </row>
    <row r="328" spans="8:8" x14ac:dyDescent="0.25">
      <c r="H328" s="266" t="s">
        <v>1018</v>
      </c>
    </row>
    <row r="329" spans="8:8" x14ac:dyDescent="0.25">
      <c r="H329" s="266" t="s">
        <v>1019</v>
      </c>
    </row>
    <row r="330" spans="8:8" x14ac:dyDescent="0.25">
      <c r="H330" s="266" t="s">
        <v>1020</v>
      </c>
    </row>
    <row r="331" spans="8:8" x14ac:dyDescent="0.25">
      <c r="H331" s="266" t="s">
        <v>1021</v>
      </c>
    </row>
    <row r="332" spans="8:8" x14ac:dyDescent="0.25">
      <c r="H332" s="266" t="s">
        <v>1022</v>
      </c>
    </row>
    <row r="333" spans="8:8" x14ac:dyDescent="0.25">
      <c r="H333" s="266" t="s">
        <v>1023</v>
      </c>
    </row>
    <row r="334" spans="8:8" x14ac:dyDescent="0.25">
      <c r="H334" s="266" t="s">
        <v>1024</v>
      </c>
    </row>
    <row r="335" spans="8:8" x14ac:dyDescent="0.25">
      <c r="H335" s="266" t="s">
        <v>1025</v>
      </c>
    </row>
    <row r="336" spans="8:8" x14ac:dyDescent="0.25">
      <c r="H336" s="266" t="s">
        <v>1026</v>
      </c>
    </row>
    <row r="337" spans="8:8" x14ac:dyDescent="0.25">
      <c r="H337" s="266" t="s">
        <v>1027</v>
      </c>
    </row>
    <row r="338" spans="8:8" x14ac:dyDescent="0.25">
      <c r="H338" s="266" t="s">
        <v>1028</v>
      </c>
    </row>
    <row r="339" spans="8:8" x14ac:dyDescent="0.25">
      <c r="H339" s="266" t="s">
        <v>1029</v>
      </c>
    </row>
    <row r="340" spans="8:8" x14ac:dyDescent="0.25">
      <c r="H340" s="266" t="s">
        <v>1030</v>
      </c>
    </row>
  </sheetData>
  <sheetProtection algorithmName="SHA-512" hashValue="rQCnO+jdAwfWzqGDvWNML9BuS1d+saVx4T7vBWGA+NWLv3QhUMVF/HpNrFJv3FCP3H+wJVnmHiVpkjO0o+XVLw==" saltValue="nePuhlDgxr5CsvtA+z4+jA==" spinCount="100000" sheet="1" objects="1" scenarios="1"/>
  <autoFilter ref="S5:T72" xr:uid="{00000000-0009-0000-0000-000026000000}"/>
  <sortState xmlns:xlrd2="http://schemas.microsoft.com/office/spreadsheetml/2017/richdata2" ref="X7:X23">
    <sortCondition ref="X7"/>
  </sortState>
  <customSheetViews>
    <customSheetView guid="{3C65655F-F5CB-4AFF-9FBB-FFE0704F7A17}" scale="136">
      <selection activeCell="F30" sqref="F30"/>
      <pageMargins left="0.7" right="0.7" top="0.75" bottom="0.75" header="0.3" footer="0.3"/>
      <pageSetup paperSize="9" orientation="portrait" r:id="rId1"/>
    </customSheetView>
  </customSheetViews>
  <mergeCells count="1">
    <mergeCell ref="M4:P4"/>
  </mergeCell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1">
    <pageSetUpPr fitToPage="1"/>
  </sheetPr>
  <dimension ref="A1:AL433"/>
  <sheetViews>
    <sheetView zoomScale="70" zoomScaleNormal="70" zoomScalePageLayoutView="40" workbookViewId="0">
      <selection activeCell="K74" sqref="K74"/>
    </sheetView>
  </sheetViews>
  <sheetFormatPr defaultColWidth="10.625" defaultRowHeight="15" x14ac:dyDescent="0.25"/>
  <cols>
    <col min="1" max="1" width="3" style="2" customWidth="1"/>
    <col min="2" max="2" width="24.75" style="2" customWidth="1"/>
    <col min="3" max="3" width="15.375" style="2" customWidth="1"/>
    <col min="4" max="4" width="16.375" style="2" customWidth="1"/>
    <col min="5" max="5" width="14.625" style="2" customWidth="1"/>
    <col min="6" max="6" width="26.375" style="2" customWidth="1"/>
    <col min="7" max="14" width="12.625" style="2" customWidth="1"/>
    <col min="15" max="15" width="17" style="2" customWidth="1"/>
    <col min="16" max="16" width="17.125" style="5" customWidth="1"/>
    <col min="17" max="17" width="16.75" style="5" customWidth="1"/>
    <col min="18" max="18" width="12.75" style="5" customWidth="1"/>
    <col min="19" max="19" width="21.5" style="5" customWidth="1"/>
    <col min="20" max="20" width="20.75" style="5" customWidth="1"/>
    <col min="21" max="21" width="37.125" style="5" customWidth="1"/>
    <col min="22" max="16384" width="10.625" style="5"/>
  </cols>
  <sheetData>
    <row r="1" spans="1:30" ht="23.25" x14ac:dyDescent="0.25">
      <c r="A1" s="86"/>
      <c r="B1" s="87" t="s">
        <v>148</v>
      </c>
      <c r="C1" s="86"/>
      <c r="D1" s="86"/>
      <c r="E1" s="86"/>
      <c r="F1" s="17" t="s">
        <v>10</v>
      </c>
      <c r="G1" s="18">
        <f>Atividade!L3</f>
        <v>0</v>
      </c>
      <c r="H1" s="88" t="s">
        <v>6</v>
      </c>
      <c r="I1" s="18">
        <f>Atividade!I3</f>
        <v>2021</v>
      </c>
      <c r="J1" s="86"/>
      <c r="K1" s="89"/>
      <c r="L1" s="86"/>
      <c r="M1" s="86"/>
      <c r="N1" s="86"/>
      <c r="O1" s="90"/>
      <c r="P1" s="90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</row>
    <row r="2" spans="1:30" ht="15.75" thickBot="1" x14ac:dyDescent="0.3">
      <c r="A2" s="91"/>
      <c r="B2" s="92" t="s">
        <v>11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x14ac:dyDescent="0.25">
      <c r="A3" s="3" t="s">
        <v>12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x14ac:dyDescent="0.25">
      <c r="A4" s="3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x14ac:dyDescent="0.25">
      <c r="B5" s="420" t="s">
        <v>2892</v>
      </c>
    </row>
    <row r="6" spans="1:30" ht="30.75" customHeight="1" x14ac:dyDescent="0.25">
      <c r="B6" s="624" t="s">
        <v>277</v>
      </c>
      <c r="C6" s="624"/>
      <c r="D6" s="624"/>
      <c r="E6" s="624"/>
      <c r="F6" s="624"/>
      <c r="G6" s="138"/>
      <c r="H6" s="615" t="s">
        <v>55</v>
      </c>
      <c r="I6" s="616"/>
      <c r="J6" s="616"/>
      <c r="K6" s="616"/>
      <c r="L6" s="616"/>
      <c r="M6" s="616"/>
      <c r="N6" s="617"/>
      <c r="O6" s="130"/>
    </row>
    <row r="7" spans="1:30" ht="33" customHeight="1" x14ac:dyDescent="0.25">
      <c r="B7" s="626" t="s">
        <v>2470</v>
      </c>
      <c r="C7" s="626"/>
      <c r="D7" s="626"/>
      <c r="E7" s="626"/>
      <c r="F7" s="626"/>
      <c r="G7" s="295" t="s">
        <v>2499</v>
      </c>
      <c r="H7" s="618"/>
      <c r="I7" s="619"/>
      <c r="J7" s="619"/>
      <c r="K7" s="619"/>
      <c r="L7" s="619"/>
      <c r="M7" s="619"/>
      <c r="N7" s="620"/>
      <c r="O7" s="131"/>
    </row>
    <row r="8" spans="1:30" x14ac:dyDescent="0.25">
      <c r="B8" s="625" t="s">
        <v>2495</v>
      </c>
      <c r="C8" s="625"/>
      <c r="D8" s="625"/>
      <c r="E8" s="625"/>
      <c r="F8" s="625"/>
      <c r="G8" s="295" t="s">
        <v>2500</v>
      </c>
      <c r="H8" s="618" t="s">
        <v>2494</v>
      </c>
      <c r="I8" s="619"/>
      <c r="J8" s="619"/>
      <c r="K8" s="619"/>
      <c r="L8" s="619"/>
      <c r="M8" s="619"/>
      <c r="N8" s="620"/>
      <c r="O8" s="130"/>
    </row>
    <row r="9" spans="1:30" ht="15" customHeight="1" x14ac:dyDescent="0.25">
      <c r="B9" s="625" t="s">
        <v>2496</v>
      </c>
      <c r="C9" s="625"/>
      <c r="D9" s="625"/>
      <c r="E9" s="625"/>
      <c r="F9" s="625"/>
      <c r="G9" s="295" t="s">
        <v>2500</v>
      </c>
      <c r="H9" s="618" t="s">
        <v>2494</v>
      </c>
      <c r="I9" s="619"/>
      <c r="J9" s="619"/>
      <c r="K9" s="619"/>
      <c r="L9" s="619"/>
      <c r="M9" s="619"/>
      <c r="N9" s="620"/>
      <c r="O9" s="130"/>
    </row>
    <row r="10" spans="1:30" ht="15" customHeight="1" x14ac:dyDescent="0.25">
      <c r="B10" s="625" t="s">
        <v>2497</v>
      </c>
      <c r="C10" s="625"/>
      <c r="D10" s="625"/>
      <c r="E10" s="625"/>
      <c r="F10" s="625"/>
      <c r="G10" s="295" t="s">
        <v>2500</v>
      </c>
      <c r="H10" s="618" t="s">
        <v>2494</v>
      </c>
      <c r="I10" s="619"/>
      <c r="J10" s="619"/>
      <c r="K10" s="619"/>
      <c r="L10" s="619"/>
      <c r="M10" s="619"/>
      <c r="N10" s="620"/>
      <c r="O10" s="130"/>
    </row>
    <row r="11" spans="1:30" ht="15" customHeight="1" x14ac:dyDescent="0.25">
      <c r="B11" s="625" t="s">
        <v>2498</v>
      </c>
      <c r="C11" s="625"/>
      <c r="D11" s="625"/>
      <c r="E11" s="625"/>
      <c r="F11" s="625"/>
      <c r="G11" s="295" t="s">
        <v>2500</v>
      </c>
      <c r="H11" s="618" t="s">
        <v>2494</v>
      </c>
      <c r="I11" s="619"/>
      <c r="J11" s="619"/>
      <c r="K11" s="619"/>
      <c r="L11" s="619"/>
      <c r="M11" s="619"/>
      <c r="N11" s="620"/>
      <c r="O11" s="130"/>
    </row>
    <row r="12" spans="1:30" ht="15" customHeight="1" x14ac:dyDescent="0.25">
      <c r="B12" s="625" t="s">
        <v>2501</v>
      </c>
      <c r="C12" s="625"/>
      <c r="D12" s="625"/>
      <c r="E12" s="625"/>
      <c r="F12" s="625"/>
      <c r="G12" s="295" t="s">
        <v>2500</v>
      </c>
      <c r="H12" s="618" t="s">
        <v>2494</v>
      </c>
      <c r="I12" s="619"/>
      <c r="J12" s="619"/>
      <c r="K12" s="619"/>
      <c r="L12" s="619"/>
      <c r="M12" s="619"/>
      <c r="N12" s="620"/>
      <c r="O12" s="130"/>
    </row>
    <row r="13" spans="1:30" ht="15" customHeight="1" x14ac:dyDescent="0.25">
      <c r="B13" s="625" t="s">
        <v>94</v>
      </c>
      <c r="C13" s="625"/>
      <c r="D13" s="625"/>
      <c r="E13" s="625"/>
      <c r="F13" s="625"/>
      <c r="G13" s="295" t="s">
        <v>2500</v>
      </c>
      <c r="H13" s="618" t="s">
        <v>2494</v>
      </c>
      <c r="I13" s="619"/>
      <c r="J13" s="619"/>
      <c r="K13" s="619"/>
      <c r="L13" s="619"/>
      <c r="M13" s="619"/>
      <c r="N13" s="620"/>
      <c r="O13" s="130"/>
    </row>
    <row r="14" spans="1:30" ht="15" customHeight="1" x14ac:dyDescent="0.25">
      <c r="B14" s="625" t="s">
        <v>94</v>
      </c>
      <c r="C14" s="625"/>
      <c r="D14" s="625"/>
      <c r="E14" s="625"/>
      <c r="F14" s="625"/>
      <c r="G14" s="295" t="s">
        <v>2500</v>
      </c>
      <c r="H14" s="618" t="s">
        <v>2494</v>
      </c>
      <c r="I14" s="619"/>
      <c r="J14" s="619"/>
      <c r="K14" s="619"/>
      <c r="L14" s="619"/>
      <c r="M14" s="619"/>
      <c r="N14" s="620"/>
      <c r="O14" s="130"/>
    </row>
    <row r="15" spans="1:30" ht="15" customHeight="1" x14ac:dyDescent="0.25">
      <c r="B15" s="625" t="s">
        <v>94</v>
      </c>
      <c r="C15" s="625"/>
      <c r="D15" s="625"/>
      <c r="E15" s="625"/>
      <c r="F15" s="625"/>
      <c r="G15" s="295" t="s">
        <v>2500</v>
      </c>
      <c r="H15" s="618" t="s">
        <v>2494</v>
      </c>
      <c r="I15" s="619"/>
      <c r="J15" s="619"/>
      <c r="K15" s="619"/>
      <c r="L15" s="619"/>
      <c r="M15" s="619"/>
      <c r="N15" s="620"/>
      <c r="O15" s="130"/>
    </row>
    <row r="16" spans="1:30" ht="15" customHeight="1" x14ac:dyDescent="0.25">
      <c r="B16" s="625" t="s">
        <v>94</v>
      </c>
      <c r="C16" s="625"/>
      <c r="D16" s="625"/>
      <c r="E16" s="625"/>
      <c r="F16" s="625"/>
      <c r="G16" s="295" t="s">
        <v>2500</v>
      </c>
      <c r="H16" s="618" t="s">
        <v>2494</v>
      </c>
      <c r="I16" s="619"/>
      <c r="J16" s="619"/>
      <c r="K16" s="619"/>
      <c r="L16" s="619"/>
      <c r="M16" s="619"/>
      <c r="N16" s="620"/>
      <c r="O16" s="130"/>
    </row>
    <row r="17" spans="1:16" ht="15" customHeight="1" x14ac:dyDescent="0.25">
      <c r="B17" s="625" t="s">
        <v>94</v>
      </c>
      <c r="C17" s="625"/>
      <c r="D17" s="625"/>
      <c r="E17" s="625"/>
      <c r="F17" s="625"/>
      <c r="G17" s="295" t="s">
        <v>2500</v>
      </c>
      <c r="H17" s="618" t="s">
        <v>2494</v>
      </c>
      <c r="I17" s="619"/>
      <c r="J17" s="619"/>
      <c r="K17" s="619"/>
      <c r="L17" s="619"/>
      <c r="M17" s="619"/>
      <c r="N17" s="620"/>
      <c r="O17" s="130"/>
    </row>
    <row r="18" spans="1:16" ht="15" customHeight="1" x14ac:dyDescent="0.25">
      <c r="B18" s="625" t="s">
        <v>93</v>
      </c>
      <c r="C18" s="625"/>
      <c r="D18" s="625"/>
      <c r="E18" s="625"/>
      <c r="F18" s="625"/>
      <c r="G18" s="295" t="s">
        <v>2500</v>
      </c>
      <c r="H18" s="618"/>
      <c r="I18" s="619"/>
      <c r="J18" s="619"/>
      <c r="K18" s="619"/>
      <c r="L18" s="619"/>
      <c r="M18" s="619"/>
      <c r="N18" s="620"/>
      <c r="O18" s="130"/>
    </row>
    <row r="19" spans="1:16" ht="15" customHeight="1" x14ac:dyDescent="0.25">
      <c r="B19" s="3" t="s">
        <v>2612</v>
      </c>
      <c r="C19" s="3"/>
      <c r="D19" s="3"/>
      <c r="E19" s="3"/>
      <c r="F19" s="3"/>
      <c r="G19" s="3"/>
      <c r="H19" s="93"/>
      <c r="I19" s="93"/>
      <c r="J19" s="93"/>
      <c r="K19" s="93"/>
      <c r="L19" s="93"/>
      <c r="M19" s="93"/>
      <c r="N19" s="93"/>
      <c r="O19" s="5"/>
    </row>
    <row r="20" spans="1:16" ht="15" customHeight="1" x14ac:dyDescent="0.25">
      <c r="B20" s="3"/>
      <c r="C20" s="3"/>
      <c r="D20" s="3"/>
      <c r="E20" s="3"/>
      <c r="F20" s="3"/>
      <c r="G20" s="3"/>
      <c r="H20" s="93"/>
      <c r="I20" s="93"/>
      <c r="J20" s="93"/>
      <c r="K20" s="93"/>
      <c r="L20" s="93"/>
      <c r="M20" s="93"/>
      <c r="N20" s="93"/>
      <c r="O20" s="5"/>
    </row>
    <row r="21" spans="1:16" ht="15" customHeight="1" x14ac:dyDescent="0.25">
      <c r="B21" s="420" t="s">
        <v>2891</v>
      </c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5"/>
    </row>
    <row r="22" spans="1:16" ht="32.25" customHeight="1" x14ac:dyDescent="0.25">
      <c r="B22" s="624" t="s">
        <v>276</v>
      </c>
      <c r="C22" s="624"/>
      <c r="D22" s="624"/>
      <c r="E22" s="624"/>
      <c r="F22" s="624"/>
      <c r="G22" s="138" t="s">
        <v>13</v>
      </c>
      <c r="H22" s="615" t="s">
        <v>55</v>
      </c>
      <c r="I22" s="616"/>
      <c r="J22" s="616"/>
      <c r="K22" s="616"/>
      <c r="L22" s="616"/>
      <c r="M22" s="616"/>
      <c r="N22" s="617"/>
      <c r="O22" s="5"/>
    </row>
    <row r="23" spans="1:16" ht="13.5" customHeight="1" x14ac:dyDescent="0.25">
      <c r="B23" s="631" t="s">
        <v>275</v>
      </c>
      <c r="C23" s="631"/>
      <c r="D23" s="631"/>
      <c r="E23" s="631"/>
      <c r="F23" s="631"/>
      <c r="G23" s="62" t="s">
        <v>15</v>
      </c>
      <c r="H23" s="621"/>
      <c r="I23" s="622"/>
      <c r="J23" s="622"/>
      <c r="K23" s="622"/>
      <c r="L23" s="622"/>
      <c r="M23" s="622"/>
      <c r="N23" s="623"/>
      <c r="O23" s="5"/>
    </row>
    <row r="24" spans="1:16" ht="15" customHeight="1" x14ac:dyDescent="0.25">
      <c r="B24" s="632" t="s">
        <v>274</v>
      </c>
      <c r="C24" s="632"/>
      <c r="D24" s="632"/>
      <c r="E24" s="632"/>
      <c r="F24" s="632"/>
      <c r="G24" s="62" t="s">
        <v>15</v>
      </c>
      <c r="H24" s="621"/>
      <c r="I24" s="622"/>
      <c r="J24" s="622"/>
      <c r="K24" s="622"/>
      <c r="L24" s="622"/>
      <c r="M24" s="622"/>
      <c r="N24" s="623"/>
      <c r="O24" s="5"/>
    </row>
    <row r="25" spans="1:16" ht="15" customHeight="1" x14ac:dyDescent="0.25">
      <c r="B25" s="631" t="s">
        <v>16</v>
      </c>
      <c r="C25" s="631"/>
      <c r="D25" s="631"/>
      <c r="E25" s="631"/>
      <c r="F25" s="631"/>
      <c r="G25" s="62" t="s">
        <v>15</v>
      </c>
      <c r="H25" s="621"/>
      <c r="I25" s="622"/>
      <c r="J25" s="622"/>
      <c r="K25" s="622"/>
      <c r="L25" s="622"/>
      <c r="M25" s="622"/>
      <c r="N25" s="623"/>
      <c r="O25" s="5"/>
    </row>
    <row r="26" spans="1:16" x14ac:dyDescent="0.25">
      <c r="B26" s="631" t="s">
        <v>151</v>
      </c>
      <c r="C26" s="631"/>
      <c r="D26" s="631"/>
      <c r="E26" s="631"/>
      <c r="F26" s="631"/>
      <c r="G26" s="62" t="s">
        <v>15</v>
      </c>
      <c r="H26" s="621"/>
      <c r="I26" s="622"/>
      <c r="J26" s="622"/>
      <c r="K26" s="622"/>
      <c r="L26" s="622"/>
      <c r="M26" s="622"/>
      <c r="N26" s="623"/>
    </row>
    <row r="27" spans="1:16" x14ac:dyDescent="0.25">
      <c r="B27" s="631" t="s">
        <v>210</v>
      </c>
      <c r="C27" s="631"/>
      <c r="D27" s="631"/>
      <c r="E27" s="631"/>
      <c r="F27" s="631"/>
      <c r="G27" s="62" t="s">
        <v>15</v>
      </c>
      <c r="H27" s="621"/>
      <c r="I27" s="622"/>
      <c r="J27" s="622"/>
      <c r="K27" s="622"/>
      <c r="L27" s="622"/>
      <c r="M27" s="622"/>
      <c r="N27" s="623"/>
    </row>
    <row r="30" spans="1:16" ht="24.75" customHeight="1" x14ac:dyDescent="0.25">
      <c r="A30" s="24"/>
      <c r="B30" s="41" t="s">
        <v>2393</v>
      </c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</row>
    <row r="31" spans="1:16" x14ac:dyDescent="0.25">
      <c r="B31" s="94"/>
    </row>
    <row r="32" spans="1:16" x14ac:dyDescent="0.25">
      <c r="B32" s="94"/>
    </row>
    <row r="33" spans="1:30" x14ac:dyDescent="0.25">
      <c r="B33" s="420" t="s">
        <v>2893</v>
      </c>
    </row>
    <row r="34" spans="1:30" ht="33.75" customHeight="1" x14ac:dyDescent="0.25">
      <c r="C34" s="308" t="s">
        <v>293</v>
      </c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590" t="s">
        <v>2423</v>
      </c>
      <c r="Q34" s="592" t="s">
        <v>2967</v>
      </c>
      <c r="R34" s="607" t="s">
        <v>59</v>
      </c>
      <c r="S34" s="592" t="s">
        <v>2502</v>
      </c>
    </row>
    <row r="35" spans="1:30" x14ac:dyDescent="0.25">
      <c r="B35" s="115" t="s">
        <v>5</v>
      </c>
      <c r="C35" s="95" t="s">
        <v>28</v>
      </c>
      <c r="D35" s="95" t="s">
        <v>29</v>
      </c>
      <c r="E35" s="95" t="s">
        <v>30</v>
      </c>
      <c r="F35" s="95" t="s">
        <v>31</v>
      </c>
      <c r="G35" s="95" t="s">
        <v>32</v>
      </c>
      <c r="H35" s="95" t="s">
        <v>33</v>
      </c>
      <c r="I35" s="95" t="s">
        <v>34</v>
      </c>
      <c r="J35" s="95" t="s">
        <v>35</v>
      </c>
      <c r="K35" s="95" t="s">
        <v>36</v>
      </c>
      <c r="L35" s="95" t="s">
        <v>37</v>
      </c>
      <c r="M35" s="95" t="s">
        <v>38</v>
      </c>
      <c r="N35" s="95" t="s">
        <v>39</v>
      </c>
      <c r="O35" s="309" t="s">
        <v>40</v>
      </c>
      <c r="P35" s="591"/>
      <c r="Q35" s="593"/>
      <c r="R35" s="608"/>
      <c r="S35" s="593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x14ac:dyDescent="0.25">
      <c r="B36" s="147" t="s">
        <v>2474</v>
      </c>
      <c r="C36" s="100"/>
      <c r="D36" s="100"/>
      <c r="E36" s="100"/>
      <c r="F36" s="100"/>
      <c r="G36" s="100"/>
      <c r="H36" s="100"/>
      <c r="I36" s="100"/>
      <c r="J36" s="100"/>
      <c r="K36" s="101"/>
      <c r="L36" s="101"/>
      <c r="M36" s="101"/>
      <c r="N36" s="101"/>
      <c r="O36" s="114">
        <f>SUM(C36:N36)</f>
        <v>0</v>
      </c>
      <c r="P36" s="145" t="s">
        <v>15</v>
      </c>
      <c r="Q36" s="101"/>
      <c r="R36" s="146" t="s">
        <v>15</v>
      </c>
      <c r="S36" s="10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x14ac:dyDescent="0.25">
      <c r="B37" s="147" t="s">
        <v>2474</v>
      </c>
      <c r="C37" s="100"/>
      <c r="D37" s="100"/>
      <c r="E37" s="100"/>
      <c r="F37" s="100"/>
      <c r="G37" s="100"/>
      <c r="H37" s="100"/>
      <c r="I37" s="100"/>
      <c r="J37" s="100"/>
      <c r="K37" s="101"/>
      <c r="L37" s="101"/>
      <c r="M37" s="101"/>
      <c r="N37" s="101"/>
      <c r="O37" s="114">
        <f>SUM(C37:N37)</f>
        <v>0</v>
      </c>
      <c r="P37" s="145" t="s">
        <v>15</v>
      </c>
      <c r="Q37" s="101"/>
      <c r="R37" s="146" t="s">
        <v>15</v>
      </c>
      <c r="S37" s="101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x14ac:dyDescent="0.25">
      <c r="B38" s="147" t="s">
        <v>2474</v>
      </c>
      <c r="C38" s="100"/>
      <c r="D38" s="100"/>
      <c r="E38" s="100"/>
      <c r="F38" s="100"/>
      <c r="G38" s="100"/>
      <c r="H38" s="100"/>
      <c r="I38" s="100"/>
      <c r="J38" s="100"/>
      <c r="K38" s="101"/>
      <c r="L38" s="101"/>
      <c r="M38" s="101"/>
      <c r="N38" s="101"/>
      <c r="O38" s="114">
        <f>SUM(C38:N38)</f>
        <v>0</v>
      </c>
      <c r="P38" s="145" t="s">
        <v>15</v>
      </c>
      <c r="Q38" s="101"/>
      <c r="R38" s="146" t="s">
        <v>15</v>
      </c>
      <c r="S38" s="101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x14ac:dyDescent="0.25">
      <c r="B39" s="147" t="s">
        <v>2474</v>
      </c>
      <c r="C39" s="100"/>
      <c r="D39" s="100"/>
      <c r="E39" s="100"/>
      <c r="F39" s="100"/>
      <c r="G39" s="100"/>
      <c r="H39" s="100"/>
      <c r="I39" s="100"/>
      <c r="J39" s="100"/>
      <c r="K39" s="101"/>
      <c r="L39" s="101"/>
      <c r="M39" s="101"/>
      <c r="N39" s="101"/>
      <c r="O39" s="114">
        <f>SUM(C39:N39)</f>
        <v>0</v>
      </c>
      <c r="P39" s="145" t="s">
        <v>15</v>
      </c>
      <c r="Q39" s="101"/>
      <c r="R39" s="146" t="s">
        <v>15</v>
      </c>
      <c r="S39" s="101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x14ac:dyDescent="0.25">
      <c r="B40" s="147" t="s">
        <v>2474</v>
      </c>
      <c r="C40" s="100"/>
      <c r="D40" s="100"/>
      <c r="E40" s="100"/>
      <c r="F40" s="100"/>
      <c r="G40" s="100"/>
      <c r="H40" s="100"/>
      <c r="I40" s="100"/>
      <c r="J40" s="100"/>
      <c r="K40" s="101"/>
      <c r="L40" s="101"/>
      <c r="M40" s="101"/>
      <c r="N40" s="101"/>
      <c r="O40" s="114">
        <f>SUM(C40:N40)</f>
        <v>0</v>
      </c>
      <c r="P40" s="145" t="s">
        <v>15</v>
      </c>
      <c r="Q40" s="101"/>
      <c r="R40" s="146" t="s">
        <v>15</v>
      </c>
      <c r="S40" s="101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x14ac:dyDescent="0.25">
      <c r="I41" s="96"/>
      <c r="J41" s="97"/>
      <c r="K41" s="97"/>
      <c r="L41" s="97"/>
      <c r="M41" s="97"/>
      <c r="N41" s="97"/>
      <c r="O41" s="97"/>
      <c r="P41" s="97"/>
      <c r="Q41" s="97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30" x14ac:dyDescent="0.25">
      <c r="I42" s="96"/>
      <c r="J42" s="97"/>
      <c r="K42" s="97"/>
      <c r="L42" s="97"/>
      <c r="M42" s="97"/>
      <c r="N42" s="97"/>
      <c r="O42" s="97"/>
      <c r="P42" s="97"/>
      <c r="Q42" s="97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5" spans="1:30" ht="28.5" customHeight="1" x14ac:dyDescent="0.25">
      <c r="A45" s="24"/>
      <c r="B45" s="41" t="s">
        <v>2394</v>
      </c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</row>
    <row r="46" spans="1:30" customFormat="1" ht="26.25" customHeight="1" x14ac:dyDescent="0.25">
      <c r="A46" s="176"/>
      <c r="B46" s="403"/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</row>
    <row r="47" spans="1:30" ht="15.75" customHeight="1" x14ac:dyDescent="0.25">
      <c r="B47" s="420" t="s">
        <v>2894</v>
      </c>
      <c r="P47" s="2"/>
    </row>
    <row r="48" spans="1:30" ht="16.5" customHeight="1" x14ac:dyDescent="0.25">
      <c r="B48" s="628" t="s">
        <v>17</v>
      </c>
      <c r="C48" s="629"/>
      <c r="D48" s="630"/>
    </row>
    <row r="49" spans="1:16" ht="69.75" customHeight="1" x14ac:dyDescent="0.25">
      <c r="B49" s="139" t="s">
        <v>18</v>
      </c>
      <c r="C49" s="606" t="s">
        <v>19</v>
      </c>
      <c r="D49" s="606"/>
      <c r="E49" s="602" t="s">
        <v>20</v>
      </c>
      <c r="F49" s="602"/>
      <c r="G49" s="602" t="s">
        <v>21</v>
      </c>
      <c r="H49" s="602"/>
      <c r="I49" s="606" t="s">
        <v>2737</v>
      </c>
      <c r="J49" s="602"/>
      <c r="K49" s="602"/>
      <c r="L49" s="606" t="s">
        <v>124</v>
      </c>
      <c r="M49" s="606"/>
      <c r="N49" s="606"/>
      <c r="O49" s="627" t="s">
        <v>123</v>
      </c>
      <c r="P49" s="627"/>
    </row>
    <row r="50" spans="1:16" x14ac:dyDescent="0.25">
      <c r="B50" s="140"/>
      <c r="C50" s="599"/>
      <c r="D50" s="599"/>
      <c r="E50" s="600"/>
      <c r="F50" s="600"/>
      <c r="G50" s="600"/>
      <c r="H50" s="600"/>
      <c r="I50" s="601" t="s">
        <v>15</v>
      </c>
      <c r="J50" s="601"/>
      <c r="K50" s="601"/>
      <c r="L50" s="601"/>
      <c r="M50" s="601"/>
      <c r="N50" s="601"/>
      <c r="O50" s="601"/>
      <c r="P50" s="601"/>
    </row>
    <row r="51" spans="1:16" x14ac:dyDescent="0.25">
      <c r="B51" s="140"/>
      <c r="C51" s="599"/>
      <c r="D51" s="599"/>
      <c r="E51" s="600"/>
      <c r="F51" s="600"/>
      <c r="G51" s="600"/>
      <c r="H51" s="600"/>
      <c r="I51" s="601" t="s">
        <v>15</v>
      </c>
      <c r="J51" s="601"/>
      <c r="K51" s="601"/>
      <c r="L51" s="601"/>
      <c r="M51" s="601"/>
      <c r="N51" s="601"/>
      <c r="O51" s="601"/>
      <c r="P51" s="601"/>
    </row>
    <row r="52" spans="1:16" x14ac:dyDescent="0.25">
      <c r="B52" s="140"/>
      <c r="C52" s="599"/>
      <c r="D52" s="599"/>
      <c r="E52" s="600"/>
      <c r="F52" s="600"/>
      <c r="G52" s="600"/>
      <c r="H52" s="600"/>
      <c r="I52" s="601" t="s">
        <v>15</v>
      </c>
      <c r="J52" s="601"/>
      <c r="K52" s="601"/>
      <c r="L52" s="601"/>
      <c r="M52" s="601"/>
      <c r="N52" s="601"/>
      <c r="O52" s="601"/>
      <c r="P52" s="601"/>
    </row>
    <row r="53" spans="1:16" x14ac:dyDescent="0.25">
      <c r="B53" s="140"/>
      <c r="C53" s="599"/>
      <c r="D53" s="599"/>
      <c r="E53" s="600"/>
      <c r="F53" s="600"/>
      <c r="G53" s="600"/>
      <c r="H53" s="600"/>
      <c r="I53" s="601" t="s">
        <v>15</v>
      </c>
      <c r="J53" s="601"/>
      <c r="K53" s="601"/>
      <c r="L53" s="601"/>
      <c r="M53" s="601"/>
      <c r="N53" s="601"/>
      <c r="O53" s="601"/>
      <c r="P53" s="601"/>
    </row>
    <row r="54" spans="1:16" x14ac:dyDescent="0.25">
      <c r="B54" s="140"/>
      <c r="C54" s="599"/>
      <c r="D54" s="599"/>
      <c r="E54" s="600"/>
      <c r="F54" s="600"/>
      <c r="G54" s="600"/>
      <c r="H54" s="600"/>
      <c r="I54" s="601" t="s">
        <v>15</v>
      </c>
      <c r="J54" s="601"/>
      <c r="K54" s="601"/>
      <c r="L54" s="601"/>
      <c r="M54" s="601"/>
      <c r="N54" s="601"/>
      <c r="O54" s="601"/>
      <c r="P54" s="601"/>
    </row>
    <row r="55" spans="1:16" x14ac:dyDescent="0.25">
      <c r="B55" s="140"/>
      <c r="C55" s="599"/>
      <c r="D55" s="599"/>
      <c r="E55" s="600"/>
      <c r="F55" s="600"/>
      <c r="G55" s="600"/>
      <c r="H55" s="600"/>
      <c r="I55" s="601" t="s">
        <v>15</v>
      </c>
      <c r="J55" s="601"/>
      <c r="K55" s="601"/>
      <c r="L55" s="601"/>
      <c r="M55" s="601"/>
      <c r="N55" s="601"/>
      <c r="O55" s="601"/>
      <c r="P55" s="601"/>
    </row>
    <row r="56" spans="1:16" x14ac:dyDescent="0.25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</row>
    <row r="57" spans="1:16" x14ac:dyDescent="0.25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</row>
    <row r="58" spans="1:16" x14ac:dyDescent="0.25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</row>
    <row r="60" spans="1:16" ht="24.75" customHeight="1" x14ac:dyDescent="0.25">
      <c r="A60" s="24"/>
      <c r="B60" s="41" t="s">
        <v>2395</v>
      </c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40"/>
    </row>
    <row r="61" spans="1:16" customFormat="1" ht="24.75" customHeight="1" x14ac:dyDescent="0.25">
      <c r="A61" s="176"/>
      <c r="B61" s="403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6"/>
    </row>
    <row r="62" spans="1:16" ht="19.5" customHeight="1" x14ac:dyDescent="0.25">
      <c r="B62" s="420" t="s">
        <v>2895</v>
      </c>
      <c r="P62" s="2"/>
    </row>
    <row r="63" spans="1:16" ht="18" customHeight="1" x14ac:dyDescent="0.25">
      <c r="B63" s="596" t="s">
        <v>22</v>
      </c>
      <c r="C63" s="597"/>
      <c r="D63" s="597"/>
      <c r="E63" s="597"/>
      <c r="F63" s="598"/>
      <c r="G63" s="98"/>
    </row>
    <row r="64" spans="1:16" ht="26.25" customHeight="1" x14ac:dyDescent="0.25">
      <c r="B64" s="139" t="s">
        <v>23</v>
      </c>
      <c r="C64" s="139" t="s">
        <v>18</v>
      </c>
      <c r="D64" s="602" t="s">
        <v>24</v>
      </c>
      <c r="E64" s="602"/>
      <c r="F64" s="602"/>
      <c r="G64" s="138" t="s">
        <v>25</v>
      </c>
      <c r="H64" s="603" t="s">
        <v>2487</v>
      </c>
      <c r="I64" s="604"/>
      <c r="J64" s="604"/>
      <c r="K64" s="604"/>
      <c r="L64" s="605"/>
      <c r="M64" s="606" t="s">
        <v>26</v>
      </c>
      <c r="N64" s="606"/>
    </row>
    <row r="65" spans="1:38" x14ac:dyDescent="0.25">
      <c r="B65" s="116" t="s">
        <v>15</v>
      </c>
      <c r="C65" s="100"/>
      <c r="D65" s="594"/>
      <c r="E65" s="594"/>
      <c r="F65" s="594"/>
      <c r="G65" s="137" t="s">
        <v>15</v>
      </c>
      <c r="H65" s="594"/>
      <c r="I65" s="594"/>
      <c r="J65" s="594"/>
      <c r="K65" s="594"/>
      <c r="L65" s="594"/>
      <c r="M65" s="595" t="s">
        <v>15</v>
      </c>
      <c r="N65" s="595"/>
    </row>
    <row r="66" spans="1:38" x14ac:dyDescent="0.25">
      <c r="B66" s="116" t="s">
        <v>15</v>
      </c>
      <c r="C66" s="100"/>
      <c r="D66" s="594"/>
      <c r="E66" s="594"/>
      <c r="F66" s="594"/>
      <c r="G66" s="137" t="s">
        <v>15</v>
      </c>
      <c r="H66" s="594"/>
      <c r="I66" s="594"/>
      <c r="J66" s="594"/>
      <c r="K66" s="594"/>
      <c r="L66" s="594"/>
      <c r="M66" s="595" t="s">
        <v>15</v>
      </c>
      <c r="N66" s="595"/>
    </row>
    <row r="67" spans="1:38" x14ac:dyDescent="0.25">
      <c r="B67" s="116" t="s">
        <v>15</v>
      </c>
      <c r="C67" s="100"/>
      <c r="D67" s="594"/>
      <c r="E67" s="594"/>
      <c r="F67" s="594"/>
      <c r="G67" s="137" t="s">
        <v>15</v>
      </c>
      <c r="H67" s="594"/>
      <c r="I67" s="594"/>
      <c r="J67" s="594"/>
      <c r="K67" s="594"/>
      <c r="L67" s="594"/>
      <c r="M67" s="595" t="s">
        <v>15</v>
      </c>
      <c r="N67" s="595"/>
    </row>
    <row r="68" spans="1:38" x14ac:dyDescent="0.25">
      <c r="B68" s="116" t="s">
        <v>15</v>
      </c>
      <c r="C68" s="100"/>
      <c r="D68" s="594"/>
      <c r="E68" s="594"/>
      <c r="F68" s="594"/>
      <c r="G68" s="137" t="s">
        <v>15</v>
      </c>
      <c r="H68" s="594"/>
      <c r="I68" s="594"/>
      <c r="J68" s="594"/>
      <c r="K68" s="594"/>
      <c r="L68" s="594"/>
      <c r="M68" s="595" t="s">
        <v>15</v>
      </c>
      <c r="N68" s="595"/>
    </row>
    <row r="69" spans="1:38" x14ac:dyDescent="0.25">
      <c r="B69" s="116" t="s">
        <v>15</v>
      </c>
      <c r="C69" s="100"/>
      <c r="D69" s="594"/>
      <c r="E69" s="594"/>
      <c r="F69" s="594"/>
      <c r="G69" s="137" t="s">
        <v>15</v>
      </c>
      <c r="H69" s="594"/>
      <c r="I69" s="594"/>
      <c r="J69" s="594"/>
      <c r="K69" s="594"/>
      <c r="L69" s="594"/>
      <c r="M69" s="595" t="s">
        <v>15</v>
      </c>
      <c r="N69" s="595"/>
    </row>
    <row r="70" spans="1:38" x14ac:dyDescent="0.25">
      <c r="B70" s="116" t="s">
        <v>15</v>
      </c>
      <c r="C70" s="100"/>
      <c r="D70" s="594"/>
      <c r="E70" s="594"/>
      <c r="F70" s="594"/>
      <c r="G70" s="137" t="s">
        <v>15</v>
      </c>
      <c r="H70" s="594"/>
      <c r="I70" s="594"/>
      <c r="J70" s="594"/>
      <c r="K70" s="594"/>
      <c r="L70" s="594"/>
      <c r="M70" s="595" t="s">
        <v>15</v>
      </c>
      <c r="N70" s="595"/>
    </row>
    <row r="71" spans="1:38" x14ac:dyDescent="0.25"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</row>
    <row r="72" spans="1:38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</row>
    <row r="75" spans="1:38" ht="27" customHeight="1" x14ac:dyDescent="0.25">
      <c r="A75" s="24"/>
      <c r="B75" s="41" t="s">
        <v>151</v>
      </c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40"/>
    </row>
    <row r="76" spans="1:38" x14ac:dyDescent="0.25">
      <c r="B76" s="163" t="s">
        <v>2739</v>
      </c>
    </row>
    <row r="77" spans="1:38" x14ac:dyDescent="0.25">
      <c r="C77" s="158"/>
      <c r="D77" s="158"/>
      <c r="E77" s="131"/>
    </row>
    <row r="78" spans="1:38" x14ac:dyDescent="0.25">
      <c r="C78" s="158"/>
      <c r="D78" s="158"/>
      <c r="P78" s="2"/>
      <c r="Q78" s="2"/>
      <c r="R78" s="158"/>
      <c r="S78" s="158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8" x14ac:dyDescent="0.25">
      <c r="B79" s="420" t="s">
        <v>2896</v>
      </c>
      <c r="C79" s="325"/>
      <c r="D79" s="325"/>
      <c r="P79" s="2"/>
      <c r="Q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8" ht="55.5" customHeight="1" x14ac:dyDescent="0.25">
      <c r="B80" s="474" t="s">
        <v>8</v>
      </c>
      <c r="C80" s="475" t="s">
        <v>2738</v>
      </c>
      <c r="D80" s="477" t="s">
        <v>52</v>
      </c>
      <c r="E80" s="475" t="s">
        <v>3129</v>
      </c>
      <c r="F80" s="475" t="s">
        <v>3069</v>
      </c>
      <c r="G80" s="479" t="s">
        <v>3136</v>
      </c>
      <c r="H80" s="480"/>
      <c r="I80" s="480"/>
      <c r="J80" s="480"/>
      <c r="K80" s="480"/>
      <c r="L80" s="480"/>
      <c r="M80" s="480"/>
      <c r="N80" s="480"/>
      <c r="O80" s="480"/>
      <c r="P80" s="480"/>
      <c r="Q80" s="480"/>
      <c r="R80" s="481"/>
      <c r="S80" s="584" t="s">
        <v>2516</v>
      </c>
      <c r="T80" s="584" t="s">
        <v>290</v>
      </c>
      <c r="U80" s="584" t="s">
        <v>3135</v>
      </c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</row>
    <row r="81" spans="1:38" ht="42" customHeight="1" x14ac:dyDescent="0.25">
      <c r="B81" s="474"/>
      <c r="C81" s="476"/>
      <c r="D81" s="478"/>
      <c r="E81" s="476"/>
      <c r="F81" s="476"/>
      <c r="G81" s="95" t="s">
        <v>28</v>
      </c>
      <c r="H81" s="95" t="s">
        <v>29</v>
      </c>
      <c r="I81" s="95" t="s">
        <v>30</v>
      </c>
      <c r="J81" s="95" t="s">
        <v>31</v>
      </c>
      <c r="K81" s="95" t="s">
        <v>32</v>
      </c>
      <c r="L81" s="95" t="s">
        <v>33</v>
      </c>
      <c r="M81" s="95" t="s">
        <v>34</v>
      </c>
      <c r="N81" s="95" t="s">
        <v>35</v>
      </c>
      <c r="O81" s="95" t="s">
        <v>36</v>
      </c>
      <c r="P81" s="95" t="s">
        <v>37</v>
      </c>
      <c r="Q81" s="95" t="s">
        <v>38</v>
      </c>
      <c r="R81" s="95" t="s">
        <v>39</v>
      </c>
      <c r="S81" s="584"/>
      <c r="T81" s="584"/>
      <c r="U81" s="584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</row>
    <row r="82" spans="1:38" ht="49.5" customHeight="1" x14ac:dyDescent="0.25">
      <c r="B82" s="467" t="s">
        <v>3038</v>
      </c>
      <c r="C82" s="102" t="s">
        <v>104</v>
      </c>
      <c r="D82" s="117" t="str">
        <f>IFERROR(VLOOKUP(B82,Suporte!$Y$7:$Z$95,2,FALSE),"")</f>
        <v>t</v>
      </c>
      <c r="E82" s="102">
        <v>12</v>
      </c>
      <c r="F82" s="117" t="str">
        <f>IFERROR(VLOOKUP(B82,Suporte!$Y$7:$AA$95,3,FALSE),"")</f>
        <v>Preencher com a quantidade total que deu entrada nesse mês</v>
      </c>
      <c r="G82" s="343">
        <v>1</v>
      </c>
      <c r="H82" s="343">
        <v>2</v>
      </c>
      <c r="I82" s="343">
        <v>3</v>
      </c>
      <c r="J82" s="343">
        <v>4</v>
      </c>
      <c r="K82" s="343">
        <v>5</v>
      </c>
      <c r="L82" s="343">
        <v>6</v>
      </c>
      <c r="M82" s="343">
        <v>7</v>
      </c>
      <c r="N82" s="343">
        <v>8</v>
      </c>
      <c r="O82" s="343">
        <v>9</v>
      </c>
      <c r="P82" s="343">
        <v>10</v>
      </c>
      <c r="Q82" s="343">
        <v>11</v>
      </c>
      <c r="R82" s="343">
        <v>12</v>
      </c>
      <c r="S82" s="114">
        <f>IFERROR(IF(OR(D82="t/ano",D82="kg/h",D82="t/h",D82="t/dia",D82="MW",B82="2.6",D82="m3/mês"), LARGE(G82:R82,1), SUM(G82:R82)),"")</f>
        <v>78</v>
      </c>
      <c r="T82" s="117" t="str">
        <f>IF(S82&gt;E82,"Justificar a ultrapassagem da capacidade instalada","")</f>
        <v>Justificar a ultrapassagem da capacidade instalada</v>
      </c>
      <c r="U82" s="343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</row>
    <row r="83" spans="1:38" ht="49.5" customHeight="1" x14ac:dyDescent="0.25">
      <c r="B83" s="467" t="s">
        <v>3049</v>
      </c>
      <c r="C83" s="102" t="s">
        <v>104</v>
      </c>
      <c r="D83" s="117" t="str">
        <f>IFERROR(VLOOKUP(B83,Suporte!$Y$7:$Z$95,2,FALSE),"")</f>
        <v>t/dia</v>
      </c>
      <c r="E83" s="102">
        <v>40</v>
      </c>
      <c r="F83" s="117" t="str">
        <f>IFERROR(VLOOKUP(B83,Suporte!$Y$7:$AA$95,3,FALSE),"")</f>
        <v>Produção máxima diária do mês (produção líquida referida nas Conclusões MTD do BREF PP)</v>
      </c>
      <c r="G83" s="100">
        <v>20</v>
      </c>
      <c r="H83" s="100">
        <v>50</v>
      </c>
      <c r="I83" s="100">
        <v>10</v>
      </c>
      <c r="J83" s="100">
        <v>5</v>
      </c>
      <c r="K83" s="100">
        <v>5</v>
      </c>
      <c r="L83" s="100">
        <v>5</v>
      </c>
      <c r="M83" s="100">
        <v>5</v>
      </c>
      <c r="N83" s="100">
        <v>5</v>
      </c>
      <c r="O83" s="100">
        <v>5</v>
      </c>
      <c r="P83" s="100">
        <v>5</v>
      </c>
      <c r="Q83" s="100">
        <v>5</v>
      </c>
      <c r="R83" s="100">
        <v>60</v>
      </c>
      <c r="S83" s="114">
        <f>IFERROR(IF(OR(D83="t/ano",D83="kg/h",D83="t/h",D83="t/dia",D83="MW",B83="2.6",D83="m3/mês"), LARGE(G83:R83,1), SUM(G83:R83)),"")</f>
        <v>60</v>
      </c>
      <c r="T83" s="117" t="str">
        <f t="shared" ref="T83:T91" si="0">IF(S83&gt;E83,"Justificar a ultrapassagem da capacidade instalada","")</f>
        <v>Justificar a ultrapassagem da capacidade instalada</v>
      </c>
      <c r="U83" s="100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</row>
    <row r="84" spans="1:38" ht="49.5" customHeight="1" x14ac:dyDescent="0.25">
      <c r="B84" s="467" t="s">
        <v>15</v>
      </c>
      <c r="C84" s="102" t="s">
        <v>104</v>
      </c>
      <c r="D84" s="117" t="str">
        <f>IFERROR(VLOOKUP(B84,Suporte!$Y$7:$Z$95,2,FALSE),"")</f>
        <v/>
      </c>
      <c r="E84" s="102"/>
      <c r="F84" s="117" t="str">
        <f>IFERROR(VLOOKUP(B84,Suporte!$Y$7:$AA$95,3,FALSE),"")</f>
        <v/>
      </c>
      <c r="G84" s="100"/>
      <c r="H84" s="100"/>
      <c r="I84" s="100"/>
      <c r="J84" s="100"/>
      <c r="K84" s="100"/>
      <c r="L84" s="100"/>
      <c r="M84" s="100"/>
      <c r="N84" s="100"/>
      <c r="O84" s="100"/>
      <c r="P84" s="460"/>
      <c r="Q84" s="100"/>
      <c r="R84" s="100"/>
      <c r="S84" s="114">
        <f t="shared" ref="S84:S91" si="1">IFERROR(IF(OR(D84="t/ano",D84="kg/h",D84="t/h",D84="t/dia",D84="MW",B84="2.6",D84="m3/mês"), LARGE(G84:R84,1), SUM(G84:R84)),"")</f>
        <v>0</v>
      </c>
      <c r="T84" s="117" t="str">
        <f t="shared" si="0"/>
        <v/>
      </c>
      <c r="U84" s="100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</row>
    <row r="85" spans="1:38" ht="49.5" customHeight="1" x14ac:dyDescent="0.25">
      <c r="B85" s="467" t="s">
        <v>15</v>
      </c>
      <c r="C85" s="102" t="s">
        <v>104</v>
      </c>
      <c r="D85" s="117" t="str">
        <f>IFERROR(VLOOKUP(B85,Suporte!$Y$7:$Z$95,2,FALSE),"")</f>
        <v/>
      </c>
      <c r="E85" s="102"/>
      <c r="F85" s="117" t="str">
        <f>IFERROR(VLOOKUP(B85,Suporte!$Y$7:$AA$95,3,FALSE),"")</f>
        <v/>
      </c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14">
        <f t="shared" si="1"/>
        <v>0</v>
      </c>
      <c r="T85" s="117" t="str">
        <f t="shared" si="0"/>
        <v/>
      </c>
      <c r="U85" s="100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</row>
    <row r="86" spans="1:38" ht="49.5" customHeight="1" x14ac:dyDescent="0.25">
      <c r="B86" s="467" t="s">
        <v>15</v>
      </c>
      <c r="C86" s="102" t="s">
        <v>104</v>
      </c>
      <c r="D86" s="117" t="str">
        <f>IFERROR(VLOOKUP(B86,Suporte!$Y$7:$Z$95,2,FALSE),"")</f>
        <v/>
      </c>
      <c r="E86" s="102"/>
      <c r="F86" s="117" t="str">
        <f>IFERROR(VLOOKUP(B86,Suporte!$Y$7:$AA$95,3,FALSE),"")</f>
        <v/>
      </c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14">
        <f t="shared" si="1"/>
        <v>0</v>
      </c>
      <c r="T86" s="117" t="str">
        <f t="shared" si="0"/>
        <v/>
      </c>
      <c r="U86" s="100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</row>
    <row r="87" spans="1:38" ht="49.5" customHeight="1" x14ac:dyDescent="0.25">
      <c r="B87" s="467" t="s">
        <v>15</v>
      </c>
      <c r="C87" s="102" t="s">
        <v>104</v>
      </c>
      <c r="D87" s="117" t="str">
        <f>IFERROR(VLOOKUP(B87,Suporte!$Y$7:$Z$95,2,FALSE),"")</f>
        <v/>
      </c>
      <c r="E87" s="102"/>
      <c r="F87" s="117" t="str">
        <f>IFERROR(VLOOKUP(B87,Suporte!$Y$7:$AA$95,3,FALSE),"")</f>
        <v/>
      </c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14">
        <f t="shared" si="1"/>
        <v>0</v>
      </c>
      <c r="T87" s="117" t="str">
        <f t="shared" si="0"/>
        <v/>
      </c>
      <c r="U87" s="100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</row>
    <row r="88" spans="1:38" ht="49.5" customHeight="1" x14ac:dyDescent="0.25">
      <c r="B88" s="467" t="s">
        <v>15</v>
      </c>
      <c r="C88" s="102" t="s">
        <v>104</v>
      </c>
      <c r="D88" s="117" t="str">
        <f>IFERROR(VLOOKUP(B88,Suporte!$Y$7:$Z$95,2,FALSE),"")</f>
        <v/>
      </c>
      <c r="E88" s="102"/>
      <c r="F88" s="117" t="str">
        <f>IFERROR(VLOOKUP(B88,Suporte!$Y$7:$AA$95,3,FALSE),"")</f>
        <v/>
      </c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14">
        <f t="shared" si="1"/>
        <v>0</v>
      </c>
      <c r="T88" s="117" t="str">
        <f t="shared" si="0"/>
        <v/>
      </c>
      <c r="U88" s="100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</row>
    <row r="89" spans="1:38" ht="49.5" customHeight="1" x14ac:dyDescent="0.25">
      <c r="B89" s="467" t="s">
        <v>15</v>
      </c>
      <c r="C89" s="102" t="s">
        <v>104</v>
      </c>
      <c r="D89" s="117" t="str">
        <f>IFERROR(VLOOKUP(B89,Suporte!$Y$7:$Z$95,2,FALSE),"")</f>
        <v/>
      </c>
      <c r="E89" s="102"/>
      <c r="F89" s="117" t="str">
        <f>IFERROR(VLOOKUP(B89,Suporte!$Y$7:$AA$95,3,FALSE),"")</f>
        <v/>
      </c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14">
        <f t="shared" si="1"/>
        <v>0</v>
      </c>
      <c r="T89" s="117" t="str">
        <f t="shared" si="0"/>
        <v/>
      </c>
      <c r="U89" s="100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</row>
    <row r="90" spans="1:38" ht="49.5" customHeight="1" x14ac:dyDescent="0.25">
      <c r="B90" s="467" t="s">
        <v>15</v>
      </c>
      <c r="C90" s="102" t="s">
        <v>104</v>
      </c>
      <c r="D90" s="117" t="str">
        <f>IFERROR(VLOOKUP(B90,Suporte!$Y$7:$Z$95,2,FALSE),"")</f>
        <v/>
      </c>
      <c r="E90" s="102"/>
      <c r="F90" s="117" t="str">
        <f>IFERROR(VLOOKUP(B90,Suporte!$Y$7:$AA$95,3,FALSE),"")</f>
        <v/>
      </c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14">
        <f t="shared" si="1"/>
        <v>0</v>
      </c>
      <c r="T90" s="117" t="str">
        <f t="shared" si="0"/>
        <v/>
      </c>
      <c r="U90" s="100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</row>
    <row r="91" spans="1:38" ht="49.5" customHeight="1" x14ac:dyDescent="0.25">
      <c r="B91" s="467" t="s">
        <v>15</v>
      </c>
      <c r="C91" s="102" t="s">
        <v>104</v>
      </c>
      <c r="D91" s="117" t="str">
        <f>IFERROR(VLOOKUP(B91,Suporte!$Y$7:$Z$95,2,FALSE),"")</f>
        <v/>
      </c>
      <c r="E91" s="102"/>
      <c r="F91" s="117" t="str">
        <f>IFERROR(VLOOKUP(B91,Suporte!$Y$7:$AA$95,3,FALSE),"")</f>
        <v/>
      </c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14">
        <f t="shared" si="1"/>
        <v>0</v>
      </c>
      <c r="T91" s="117" t="str">
        <f t="shared" si="0"/>
        <v/>
      </c>
      <c r="U91" s="100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</row>
    <row r="92" spans="1:38" s="130" customFormat="1" ht="30.95" customHeight="1" x14ac:dyDescent="0.25">
      <c r="A92" s="158"/>
      <c r="B92" s="648" t="s">
        <v>3111</v>
      </c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48"/>
      <c r="N92" s="648"/>
      <c r="O92" s="648"/>
      <c r="P92" s="648"/>
      <c r="Q92" s="648"/>
      <c r="R92" s="648"/>
      <c r="S92" s="648"/>
      <c r="T92" s="158"/>
      <c r="U92" s="158"/>
      <c r="V92" s="158"/>
      <c r="W92" s="158"/>
      <c r="X92" s="158"/>
      <c r="Y92" s="158"/>
      <c r="Z92" s="158"/>
      <c r="AA92" s="158"/>
      <c r="AB92" s="158"/>
      <c r="AC92" s="158"/>
      <c r="AD92" s="158"/>
      <c r="AE92" s="158"/>
      <c r="AF92" s="158"/>
      <c r="AG92" s="158"/>
      <c r="AH92" s="158"/>
      <c r="AI92" s="158"/>
      <c r="AJ92" s="158"/>
      <c r="AK92" s="158"/>
    </row>
    <row r="93" spans="1:38" s="130" customFormat="1" ht="26.1" customHeight="1" x14ac:dyDescent="0.25">
      <c r="A93" s="158"/>
      <c r="B93" s="457"/>
      <c r="C93" s="457"/>
      <c r="D93" s="457"/>
      <c r="E93" s="457"/>
      <c r="F93" s="457"/>
      <c r="G93" s="457"/>
      <c r="H93" s="457"/>
      <c r="I93" s="457"/>
      <c r="J93" s="457"/>
      <c r="K93" s="457"/>
      <c r="L93" s="457"/>
      <c r="M93" s="457"/>
      <c r="N93" s="457"/>
      <c r="O93" s="457"/>
      <c r="P93" s="457"/>
      <c r="Q93" s="457"/>
      <c r="R93" s="457"/>
      <c r="S93" s="457"/>
      <c r="T93" s="158"/>
      <c r="U93" s="158"/>
      <c r="V93" s="158"/>
      <c r="W93" s="158"/>
      <c r="X93" s="158"/>
      <c r="Y93" s="158"/>
      <c r="Z93" s="158"/>
      <c r="AA93" s="158"/>
      <c r="AB93" s="158"/>
      <c r="AC93" s="158"/>
      <c r="AD93" s="158"/>
      <c r="AE93" s="158"/>
      <c r="AF93" s="158"/>
      <c r="AG93" s="158"/>
      <c r="AH93" s="158"/>
      <c r="AI93" s="158"/>
      <c r="AJ93" s="158"/>
      <c r="AK93" s="158"/>
    </row>
    <row r="94" spans="1:38" s="130" customFormat="1" ht="27" customHeight="1" x14ac:dyDescent="0.25">
      <c r="A94" s="158"/>
      <c r="B94" s="457"/>
      <c r="C94" s="458"/>
      <c r="D94" s="458"/>
      <c r="E94" s="458"/>
      <c r="F94" s="458"/>
      <c r="G94" s="458"/>
      <c r="H94" s="458"/>
      <c r="I94" s="458"/>
      <c r="J94" s="458"/>
      <c r="K94" s="458"/>
      <c r="L94" s="458"/>
      <c r="M94" s="458"/>
      <c r="N94" s="458"/>
      <c r="O94" s="458"/>
      <c r="P94" s="458"/>
      <c r="Q94" s="458"/>
      <c r="R94" s="458"/>
      <c r="S94" s="458"/>
      <c r="T94" s="158"/>
      <c r="U94" s="158"/>
      <c r="V94" s="158"/>
      <c r="W94" s="158"/>
      <c r="X94" s="158"/>
      <c r="Y94" s="158"/>
      <c r="Z94" s="158"/>
      <c r="AA94" s="158"/>
      <c r="AB94" s="158"/>
      <c r="AC94" s="158"/>
      <c r="AD94" s="158"/>
      <c r="AE94" s="158"/>
      <c r="AF94" s="158"/>
      <c r="AG94" s="158"/>
      <c r="AH94" s="158"/>
      <c r="AI94" s="158"/>
      <c r="AJ94" s="158"/>
      <c r="AK94" s="158"/>
    </row>
    <row r="95" spans="1:38" s="130" customFormat="1" ht="33.950000000000003" customHeight="1" x14ac:dyDescent="0.25">
      <c r="A95" s="158"/>
      <c r="B95" s="647"/>
      <c r="C95" s="647"/>
      <c r="D95" s="647"/>
      <c r="E95" s="647"/>
      <c r="F95" s="647"/>
      <c r="G95" s="647"/>
      <c r="H95" s="647"/>
      <c r="I95" s="647"/>
      <c r="J95" s="647"/>
      <c r="K95" s="647"/>
      <c r="L95" s="647"/>
      <c r="M95" s="647"/>
      <c r="N95" s="647"/>
      <c r="O95" s="647"/>
      <c r="P95" s="647"/>
      <c r="Q95" s="647"/>
      <c r="R95" s="5"/>
      <c r="S95" s="5"/>
      <c r="T95" s="158"/>
      <c r="U95" s="158"/>
      <c r="V95" s="158"/>
      <c r="W95" s="158"/>
      <c r="X95" s="158"/>
      <c r="Y95" s="158"/>
      <c r="Z95" s="158"/>
      <c r="AA95" s="158"/>
      <c r="AB95" s="158"/>
      <c r="AC95" s="158"/>
      <c r="AD95" s="158"/>
      <c r="AE95" s="158"/>
      <c r="AF95" s="158"/>
      <c r="AG95" s="158"/>
      <c r="AH95" s="158"/>
      <c r="AI95" s="158"/>
      <c r="AJ95" s="158"/>
      <c r="AK95" s="158"/>
    </row>
    <row r="96" spans="1:38" x14ac:dyDescent="0.25">
      <c r="B96" s="420" t="s">
        <v>2897</v>
      </c>
    </row>
    <row r="97" spans="2:16" x14ac:dyDescent="0.25">
      <c r="B97" s="633" t="str">
        <f t="shared" ref="B97:B108" si="2">B80</f>
        <v>Categoria PCIP</v>
      </c>
      <c r="C97" s="635" t="str">
        <f>T80</f>
        <v>Alerta</v>
      </c>
      <c r="D97" s="636"/>
      <c r="E97" s="641" t="s">
        <v>291</v>
      </c>
      <c r="F97" s="642"/>
      <c r="G97" s="642"/>
      <c r="H97" s="642"/>
      <c r="I97" s="642"/>
      <c r="J97" s="642"/>
      <c r="K97" s="642"/>
      <c r="L97" s="642"/>
      <c r="M97" s="642"/>
      <c r="N97" s="642"/>
      <c r="O97" s="642"/>
      <c r="P97" s="643"/>
    </row>
    <row r="98" spans="2:16" x14ac:dyDescent="0.25">
      <c r="B98" s="634">
        <f t="shared" si="2"/>
        <v>0</v>
      </c>
      <c r="C98" s="637"/>
      <c r="D98" s="638"/>
      <c r="E98" s="644"/>
      <c r="F98" s="645"/>
      <c r="G98" s="645"/>
      <c r="H98" s="645"/>
      <c r="I98" s="645"/>
      <c r="J98" s="645"/>
      <c r="K98" s="645"/>
      <c r="L98" s="645"/>
      <c r="M98" s="645"/>
      <c r="N98" s="645"/>
      <c r="O98" s="645"/>
      <c r="P98" s="646"/>
    </row>
    <row r="99" spans="2:16" ht="43.5" customHeight="1" x14ac:dyDescent="0.25">
      <c r="B99" s="118" t="str">
        <f t="shared" si="2"/>
        <v>5.5</v>
      </c>
      <c r="C99" s="639" t="str">
        <f t="shared" ref="C99:C108" si="3">T82</f>
        <v>Justificar a ultrapassagem da capacidade instalada</v>
      </c>
      <c r="D99" s="640"/>
      <c r="E99" s="587"/>
      <c r="F99" s="588"/>
      <c r="G99" s="588"/>
      <c r="H99" s="588"/>
      <c r="I99" s="588"/>
      <c r="J99" s="588"/>
      <c r="K99" s="588"/>
      <c r="L99" s="588"/>
      <c r="M99" s="588"/>
      <c r="N99" s="588"/>
      <c r="O99" s="588"/>
      <c r="P99" s="589"/>
    </row>
    <row r="100" spans="2:16" ht="43.5" customHeight="1" x14ac:dyDescent="0.25">
      <c r="B100" s="117" t="str">
        <f t="shared" si="2"/>
        <v>6.1 b)</v>
      </c>
      <c r="C100" s="585" t="str">
        <f t="shared" si="3"/>
        <v>Justificar a ultrapassagem da capacidade instalada</v>
      </c>
      <c r="D100" s="586"/>
      <c r="E100" s="587"/>
      <c r="F100" s="588"/>
      <c r="G100" s="588"/>
      <c r="H100" s="588"/>
      <c r="I100" s="588"/>
      <c r="J100" s="588"/>
      <c r="K100" s="588"/>
      <c r="L100" s="588"/>
      <c r="M100" s="588"/>
      <c r="N100" s="588"/>
      <c r="O100" s="588"/>
      <c r="P100" s="589"/>
    </row>
    <row r="101" spans="2:16" ht="43.5" customHeight="1" x14ac:dyDescent="0.25">
      <c r="B101" s="117" t="str">
        <f t="shared" si="2"/>
        <v>&lt;Selecionar&gt;</v>
      </c>
      <c r="C101" s="585" t="str">
        <f t="shared" si="3"/>
        <v/>
      </c>
      <c r="D101" s="586"/>
      <c r="E101" s="587"/>
      <c r="F101" s="588"/>
      <c r="G101" s="588"/>
      <c r="H101" s="588"/>
      <c r="I101" s="588"/>
      <c r="J101" s="588"/>
      <c r="K101" s="588"/>
      <c r="L101" s="588"/>
      <c r="M101" s="588"/>
      <c r="N101" s="588"/>
      <c r="O101" s="588"/>
      <c r="P101" s="589"/>
    </row>
    <row r="102" spans="2:16" ht="43.5" customHeight="1" x14ac:dyDescent="0.25">
      <c r="B102" s="117" t="str">
        <f t="shared" si="2"/>
        <v>&lt;Selecionar&gt;</v>
      </c>
      <c r="C102" s="585" t="str">
        <f t="shared" si="3"/>
        <v/>
      </c>
      <c r="D102" s="586"/>
      <c r="E102" s="587"/>
      <c r="F102" s="588"/>
      <c r="G102" s="588"/>
      <c r="H102" s="588"/>
      <c r="I102" s="588"/>
      <c r="J102" s="588"/>
      <c r="K102" s="588"/>
      <c r="L102" s="588"/>
      <c r="M102" s="588"/>
      <c r="N102" s="588"/>
      <c r="O102" s="588"/>
      <c r="P102" s="589"/>
    </row>
    <row r="103" spans="2:16" ht="43.5" customHeight="1" x14ac:dyDescent="0.25">
      <c r="B103" s="117" t="str">
        <f t="shared" si="2"/>
        <v>&lt;Selecionar&gt;</v>
      </c>
      <c r="C103" s="585" t="str">
        <f t="shared" si="3"/>
        <v/>
      </c>
      <c r="D103" s="586"/>
      <c r="E103" s="587"/>
      <c r="F103" s="588"/>
      <c r="G103" s="588"/>
      <c r="H103" s="588"/>
      <c r="I103" s="588"/>
      <c r="J103" s="588"/>
      <c r="K103" s="588"/>
      <c r="L103" s="588"/>
      <c r="M103" s="588"/>
      <c r="N103" s="588"/>
      <c r="O103" s="588"/>
      <c r="P103" s="589"/>
    </row>
    <row r="104" spans="2:16" ht="43.5" customHeight="1" x14ac:dyDescent="0.25">
      <c r="B104" s="117" t="str">
        <f t="shared" si="2"/>
        <v>&lt;Selecionar&gt;</v>
      </c>
      <c r="C104" s="585" t="str">
        <f t="shared" si="3"/>
        <v/>
      </c>
      <c r="D104" s="586"/>
      <c r="E104" s="587"/>
      <c r="F104" s="588"/>
      <c r="G104" s="588"/>
      <c r="H104" s="588"/>
      <c r="I104" s="588"/>
      <c r="J104" s="588"/>
      <c r="K104" s="588"/>
      <c r="L104" s="588"/>
      <c r="M104" s="588"/>
      <c r="N104" s="588"/>
      <c r="O104" s="588"/>
      <c r="P104" s="589"/>
    </row>
    <row r="105" spans="2:16" ht="43.5" customHeight="1" x14ac:dyDescent="0.25">
      <c r="B105" s="117" t="str">
        <f t="shared" si="2"/>
        <v>&lt;Selecionar&gt;</v>
      </c>
      <c r="C105" s="585" t="str">
        <f t="shared" si="3"/>
        <v/>
      </c>
      <c r="D105" s="586"/>
      <c r="E105" s="587"/>
      <c r="F105" s="588"/>
      <c r="G105" s="588"/>
      <c r="H105" s="588"/>
      <c r="I105" s="588"/>
      <c r="J105" s="588"/>
      <c r="K105" s="588"/>
      <c r="L105" s="588"/>
      <c r="M105" s="588"/>
      <c r="N105" s="588"/>
      <c r="O105" s="588"/>
      <c r="P105" s="589"/>
    </row>
    <row r="106" spans="2:16" ht="43.5" customHeight="1" x14ac:dyDescent="0.25">
      <c r="B106" s="117" t="str">
        <f t="shared" si="2"/>
        <v>&lt;Selecionar&gt;</v>
      </c>
      <c r="C106" s="585" t="str">
        <f t="shared" si="3"/>
        <v/>
      </c>
      <c r="D106" s="586"/>
      <c r="E106" s="587"/>
      <c r="F106" s="588"/>
      <c r="G106" s="588"/>
      <c r="H106" s="588"/>
      <c r="I106" s="588"/>
      <c r="J106" s="588"/>
      <c r="K106" s="588"/>
      <c r="L106" s="588"/>
      <c r="M106" s="588"/>
      <c r="N106" s="588"/>
      <c r="O106" s="588"/>
      <c r="P106" s="589"/>
    </row>
    <row r="107" spans="2:16" ht="43.5" customHeight="1" x14ac:dyDescent="0.25">
      <c r="B107" s="117" t="str">
        <f t="shared" si="2"/>
        <v>&lt;Selecionar&gt;</v>
      </c>
      <c r="C107" s="585" t="str">
        <f t="shared" si="3"/>
        <v/>
      </c>
      <c r="D107" s="586"/>
      <c r="E107" s="587"/>
      <c r="F107" s="588"/>
      <c r="G107" s="588"/>
      <c r="H107" s="588"/>
      <c r="I107" s="588"/>
      <c r="J107" s="588"/>
      <c r="K107" s="588"/>
      <c r="L107" s="588"/>
      <c r="M107" s="588"/>
      <c r="N107" s="588"/>
      <c r="O107" s="588"/>
      <c r="P107" s="589"/>
    </row>
    <row r="108" spans="2:16" ht="43.5" customHeight="1" x14ac:dyDescent="0.25">
      <c r="B108" s="117" t="str">
        <f t="shared" si="2"/>
        <v>&lt;Selecionar&gt;</v>
      </c>
      <c r="C108" s="585" t="str">
        <f t="shared" si="3"/>
        <v/>
      </c>
      <c r="D108" s="586"/>
      <c r="E108" s="587"/>
      <c r="F108" s="588"/>
      <c r="G108" s="588"/>
      <c r="H108" s="588"/>
      <c r="I108" s="588"/>
      <c r="J108" s="588"/>
      <c r="K108" s="588"/>
      <c r="L108" s="588"/>
      <c r="M108" s="588"/>
      <c r="N108" s="588"/>
      <c r="O108" s="588"/>
      <c r="P108" s="589"/>
    </row>
    <row r="114" spans="1:16" ht="27" customHeight="1" x14ac:dyDescent="0.25">
      <c r="A114" s="24"/>
      <c r="B114" s="41" t="s">
        <v>2571</v>
      </c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40"/>
    </row>
    <row r="117" spans="1:16" x14ac:dyDescent="0.25">
      <c r="B117" s="420" t="s">
        <v>2898</v>
      </c>
      <c r="C117" s="158"/>
      <c r="D117" s="158"/>
      <c r="E117" s="158"/>
      <c r="F117" s="158"/>
    </row>
    <row r="118" spans="1:16" ht="155.25" customHeight="1" x14ac:dyDescent="0.25">
      <c r="B118" s="142" t="s">
        <v>2594</v>
      </c>
      <c r="C118" s="610" t="s">
        <v>2420</v>
      </c>
      <c r="D118" s="611"/>
      <c r="E118" s="612" t="s">
        <v>2421</v>
      </c>
      <c r="F118" s="614"/>
      <c r="G118" s="612" t="s">
        <v>2422</v>
      </c>
      <c r="H118" s="613"/>
      <c r="I118" s="613"/>
      <c r="J118" s="613"/>
      <c r="K118" s="613"/>
      <c r="L118" s="613"/>
      <c r="M118" s="613"/>
      <c r="N118" s="613"/>
      <c r="O118" s="613"/>
      <c r="P118" s="613"/>
    </row>
    <row r="119" spans="1:16" x14ac:dyDescent="0.25">
      <c r="B119" s="135"/>
      <c r="C119" s="609"/>
      <c r="D119" s="609"/>
      <c r="E119" s="609"/>
      <c r="F119" s="609"/>
      <c r="G119" s="609"/>
      <c r="H119" s="609"/>
      <c r="I119" s="609"/>
      <c r="J119" s="609"/>
      <c r="K119" s="609"/>
      <c r="L119" s="609"/>
      <c r="M119" s="609"/>
      <c r="N119" s="609"/>
      <c r="O119" s="609"/>
      <c r="P119" s="609"/>
    </row>
    <row r="120" spans="1:16" x14ac:dyDescent="0.25">
      <c r="B120" s="135"/>
      <c r="C120" s="609"/>
      <c r="D120" s="609"/>
      <c r="E120" s="609"/>
      <c r="F120" s="609"/>
      <c r="G120" s="609"/>
      <c r="H120" s="609"/>
      <c r="I120" s="609"/>
      <c r="J120" s="609"/>
      <c r="K120" s="609"/>
      <c r="L120" s="609"/>
      <c r="M120" s="609"/>
      <c r="N120" s="609"/>
      <c r="O120" s="609"/>
      <c r="P120" s="609"/>
    </row>
    <row r="121" spans="1:16" x14ac:dyDescent="0.25">
      <c r="B121" s="135"/>
      <c r="C121" s="609"/>
      <c r="D121" s="609"/>
      <c r="E121" s="609"/>
      <c r="F121" s="609"/>
      <c r="G121" s="609"/>
      <c r="H121" s="609"/>
      <c r="I121" s="609"/>
      <c r="J121" s="609"/>
      <c r="K121" s="609"/>
      <c r="L121" s="609"/>
      <c r="M121" s="609"/>
      <c r="N121" s="609"/>
      <c r="O121" s="609"/>
      <c r="P121" s="609"/>
    </row>
    <row r="122" spans="1:16" x14ac:dyDescent="0.25">
      <c r="B122" s="135"/>
      <c r="C122" s="609"/>
      <c r="D122" s="609"/>
      <c r="E122" s="609"/>
      <c r="F122" s="609"/>
      <c r="G122" s="609"/>
      <c r="H122" s="609"/>
      <c r="I122" s="609"/>
      <c r="J122" s="609"/>
      <c r="K122" s="609"/>
      <c r="L122" s="609"/>
      <c r="M122" s="609"/>
      <c r="N122" s="609"/>
      <c r="O122" s="609"/>
      <c r="P122" s="609"/>
    </row>
    <row r="123" spans="1:16" x14ac:dyDescent="0.25">
      <c r="B123" s="135"/>
      <c r="C123" s="609"/>
      <c r="D123" s="609"/>
      <c r="E123" s="609"/>
      <c r="F123" s="609"/>
      <c r="G123" s="609"/>
      <c r="H123" s="609"/>
      <c r="I123" s="609"/>
      <c r="J123" s="609"/>
      <c r="K123" s="609"/>
      <c r="L123" s="609"/>
      <c r="M123" s="609"/>
      <c r="N123" s="609"/>
      <c r="O123" s="609"/>
      <c r="P123" s="609"/>
    </row>
    <row r="124" spans="1:16" x14ac:dyDescent="0.25">
      <c r="B124" s="135"/>
      <c r="C124" s="609"/>
      <c r="D124" s="609"/>
      <c r="E124" s="609"/>
      <c r="F124" s="609"/>
      <c r="G124" s="609"/>
      <c r="H124" s="609"/>
      <c r="I124" s="609"/>
      <c r="J124" s="609"/>
      <c r="K124" s="609"/>
      <c r="L124" s="609"/>
      <c r="M124" s="609"/>
      <c r="N124" s="609"/>
      <c r="O124" s="609"/>
      <c r="P124" s="609"/>
    </row>
    <row r="125" spans="1:16" x14ac:dyDescent="0.25">
      <c r="B125" s="135"/>
      <c r="C125" s="609"/>
      <c r="D125" s="609"/>
      <c r="E125" s="609"/>
      <c r="F125" s="609"/>
      <c r="G125" s="609"/>
      <c r="H125" s="609"/>
      <c r="I125" s="609"/>
      <c r="J125" s="609"/>
      <c r="K125" s="609"/>
      <c r="L125" s="609"/>
      <c r="M125" s="609"/>
      <c r="N125" s="609"/>
      <c r="O125" s="609"/>
      <c r="P125" s="609"/>
    </row>
    <row r="126" spans="1:16" x14ac:dyDescent="0.25">
      <c r="B126" s="135"/>
      <c r="C126" s="609"/>
      <c r="D126" s="609"/>
      <c r="E126" s="609"/>
      <c r="F126" s="609"/>
      <c r="G126" s="609"/>
      <c r="H126" s="609"/>
      <c r="I126" s="609"/>
      <c r="J126" s="609"/>
      <c r="K126" s="609"/>
      <c r="L126" s="609"/>
      <c r="M126" s="609"/>
      <c r="N126" s="609"/>
      <c r="O126" s="609"/>
      <c r="P126" s="609"/>
    </row>
    <row r="127" spans="1:16" x14ac:dyDescent="0.25">
      <c r="B127" s="135"/>
      <c r="C127" s="609"/>
      <c r="D127" s="609"/>
      <c r="E127" s="609"/>
      <c r="F127" s="609"/>
      <c r="G127" s="609"/>
      <c r="H127" s="609"/>
      <c r="I127" s="609"/>
      <c r="J127" s="609"/>
      <c r="K127" s="609"/>
      <c r="L127" s="609"/>
      <c r="M127" s="609"/>
      <c r="N127" s="609"/>
      <c r="O127" s="609"/>
      <c r="P127" s="609"/>
    </row>
    <row r="128" spans="1:16" x14ac:dyDescent="0.25">
      <c r="B128" s="135"/>
      <c r="C128" s="609"/>
      <c r="D128" s="609"/>
      <c r="E128" s="609"/>
      <c r="F128" s="609"/>
      <c r="G128" s="609"/>
      <c r="H128" s="609"/>
      <c r="I128" s="609"/>
      <c r="J128" s="609"/>
      <c r="K128" s="609"/>
      <c r="L128" s="609"/>
      <c r="M128" s="609"/>
      <c r="N128" s="609"/>
      <c r="O128" s="609"/>
      <c r="P128" s="609"/>
    </row>
    <row r="129" spans="2:16" x14ac:dyDescent="0.25"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3"/>
    </row>
    <row r="130" spans="2:16" x14ac:dyDescent="0.25"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3"/>
    </row>
    <row r="131" spans="2:16" x14ac:dyDescent="0.25"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3"/>
    </row>
    <row r="132" spans="2:16" x14ac:dyDescent="0.25"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3"/>
    </row>
    <row r="133" spans="2:16" x14ac:dyDescent="0.25"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3"/>
    </row>
    <row r="134" spans="2:16" x14ac:dyDescent="0.25"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3"/>
    </row>
    <row r="135" spans="2:16" x14ac:dyDescent="0.25"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3"/>
    </row>
    <row r="136" spans="2:16" x14ac:dyDescent="0.25"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3"/>
    </row>
    <row r="137" spans="2:16" x14ac:dyDescent="0.25"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3"/>
    </row>
    <row r="138" spans="2:16" x14ac:dyDescent="0.25"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3"/>
    </row>
    <row r="139" spans="2:16" x14ac:dyDescent="0.25"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3"/>
    </row>
    <row r="140" spans="2:16" x14ac:dyDescent="0.25"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3"/>
    </row>
    <row r="141" spans="2:16" x14ac:dyDescent="0.25"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3"/>
    </row>
    <row r="142" spans="2:16" x14ac:dyDescent="0.25"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3"/>
    </row>
    <row r="143" spans="2:16" x14ac:dyDescent="0.25"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3"/>
    </row>
    <row r="144" spans="2:16" x14ac:dyDescent="0.25"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3"/>
    </row>
    <row r="145" spans="2:16" x14ac:dyDescent="0.25"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3"/>
    </row>
    <row r="146" spans="2:16" x14ac:dyDescent="0.25"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3"/>
    </row>
    <row r="147" spans="2:16" x14ac:dyDescent="0.25"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3"/>
    </row>
    <row r="148" spans="2:16" x14ac:dyDescent="0.25"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3"/>
    </row>
    <row r="149" spans="2:16" x14ac:dyDescent="0.25"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3"/>
    </row>
    <row r="150" spans="2:16" x14ac:dyDescent="0.25"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3"/>
    </row>
    <row r="151" spans="2:16" x14ac:dyDescent="0.25"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3"/>
    </row>
    <row r="152" spans="2:16" x14ac:dyDescent="0.25"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3"/>
    </row>
    <row r="153" spans="2:16" x14ac:dyDescent="0.25"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3"/>
    </row>
    <row r="154" spans="2:16" x14ac:dyDescent="0.25"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3"/>
    </row>
    <row r="155" spans="2:16" x14ac:dyDescent="0.25"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3"/>
    </row>
    <row r="156" spans="2:16" x14ac:dyDescent="0.25"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3"/>
    </row>
    <row r="157" spans="2:16" x14ac:dyDescent="0.25"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3"/>
    </row>
    <row r="158" spans="2:16" x14ac:dyDescent="0.25"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3"/>
    </row>
    <row r="159" spans="2:16" x14ac:dyDescent="0.25"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3"/>
    </row>
    <row r="160" spans="2:16" x14ac:dyDescent="0.25"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3"/>
    </row>
    <row r="161" spans="2:16" x14ac:dyDescent="0.25"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3"/>
    </row>
    <row r="162" spans="2:16" x14ac:dyDescent="0.25"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3"/>
    </row>
    <row r="163" spans="2:16" x14ac:dyDescent="0.25"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3"/>
    </row>
    <row r="164" spans="2:16" x14ac:dyDescent="0.25"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3"/>
    </row>
    <row r="165" spans="2:16" x14ac:dyDescent="0.25"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3"/>
    </row>
    <row r="166" spans="2:16" x14ac:dyDescent="0.25"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3"/>
    </row>
    <row r="167" spans="2:16" x14ac:dyDescent="0.25"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3"/>
    </row>
    <row r="168" spans="2:16" x14ac:dyDescent="0.25"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3"/>
    </row>
    <row r="169" spans="2:16" x14ac:dyDescent="0.25"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3"/>
    </row>
    <row r="170" spans="2:16" x14ac:dyDescent="0.25"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3"/>
    </row>
    <row r="171" spans="2:16" x14ac:dyDescent="0.25"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3"/>
    </row>
    <row r="172" spans="2:16" x14ac:dyDescent="0.25"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3"/>
    </row>
    <row r="173" spans="2:16" x14ac:dyDescent="0.25"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3"/>
    </row>
    <row r="174" spans="2:16" x14ac:dyDescent="0.25"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3"/>
    </row>
    <row r="175" spans="2:16" x14ac:dyDescent="0.25"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3"/>
    </row>
    <row r="176" spans="2:16" x14ac:dyDescent="0.25"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3"/>
    </row>
    <row r="177" spans="2:16" x14ac:dyDescent="0.25"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3"/>
    </row>
    <row r="178" spans="2:16" x14ac:dyDescent="0.25"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3"/>
    </row>
    <row r="179" spans="2:16" x14ac:dyDescent="0.25"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3"/>
    </row>
    <row r="180" spans="2:16" x14ac:dyDescent="0.25"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3"/>
    </row>
    <row r="181" spans="2:16" x14ac:dyDescent="0.25"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3"/>
    </row>
    <row r="182" spans="2:16" x14ac:dyDescent="0.25"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3"/>
    </row>
    <row r="183" spans="2:16" x14ac:dyDescent="0.25"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3"/>
    </row>
    <row r="184" spans="2:16" x14ac:dyDescent="0.25"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3"/>
    </row>
    <row r="185" spans="2:16" x14ac:dyDescent="0.25"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3"/>
    </row>
    <row r="186" spans="2:16" x14ac:dyDescent="0.25"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3"/>
    </row>
    <row r="187" spans="2:16" x14ac:dyDescent="0.25"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3"/>
    </row>
    <row r="188" spans="2:16" x14ac:dyDescent="0.25"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3"/>
    </row>
    <row r="189" spans="2:16" x14ac:dyDescent="0.25"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3"/>
    </row>
    <row r="190" spans="2:16" x14ac:dyDescent="0.25"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3"/>
    </row>
    <row r="191" spans="2:16" x14ac:dyDescent="0.25"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3"/>
    </row>
    <row r="192" spans="2:16" x14ac:dyDescent="0.25"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3"/>
    </row>
    <row r="193" spans="2:16" x14ac:dyDescent="0.25"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3"/>
    </row>
    <row r="194" spans="2:16" x14ac:dyDescent="0.25"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3"/>
    </row>
    <row r="195" spans="2:16" x14ac:dyDescent="0.25"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3"/>
    </row>
    <row r="196" spans="2:16" x14ac:dyDescent="0.25"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3"/>
    </row>
    <row r="197" spans="2:16" x14ac:dyDescent="0.25"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3"/>
    </row>
    <row r="198" spans="2:16" x14ac:dyDescent="0.25"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3"/>
    </row>
    <row r="199" spans="2:16" x14ac:dyDescent="0.25"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3"/>
    </row>
    <row r="200" spans="2:16" x14ac:dyDescent="0.25"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3"/>
    </row>
    <row r="201" spans="2:16" x14ac:dyDescent="0.25"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3"/>
    </row>
    <row r="202" spans="2:16" x14ac:dyDescent="0.25"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3"/>
    </row>
    <row r="203" spans="2:16" x14ac:dyDescent="0.25"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3"/>
    </row>
    <row r="204" spans="2:16" x14ac:dyDescent="0.25"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3"/>
    </row>
    <row r="205" spans="2:16" x14ac:dyDescent="0.25"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3"/>
    </row>
    <row r="206" spans="2:16" x14ac:dyDescent="0.25"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3"/>
    </row>
    <row r="207" spans="2:16" x14ac:dyDescent="0.25"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3"/>
    </row>
    <row r="208" spans="2:16" x14ac:dyDescent="0.25"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3"/>
    </row>
    <row r="209" spans="2:16" x14ac:dyDescent="0.25"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3"/>
    </row>
    <row r="210" spans="2:16" x14ac:dyDescent="0.25"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3"/>
    </row>
    <row r="211" spans="2:16" x14ac:dyDescent="0.25"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3"/>
    </row>
    <row r="212" spans="2:16" x14ac:dyDescent="0.25"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3"/>
    </row>
    <row r="213" spans="2:16" x14ac:dyDescent="0.25"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3"/>
    </row>
    <row r="214" spans="2:16" x14ac:dyDescent="0.25"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3"/>
    </row>
    <row r="215" spans="2:16" x14ac:dyDescent="0.25"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3"/>
    </row>
    <row r="216" spans="2:16" x14ac:dyDescent="0.25"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3"/>
    </row>
    <row r="217" spans="2:16" x14ac:dyDescent="0.25"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3"/>
    </row>
    <row r="218" spans="2:16" x14ac:dyDescent="0.25"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3"/>
    </row>
    <row r="219" spans="2:16" x14ac:dyDescent="0.25"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3"/>
    </row>
    <row r="220" spans="2:16" x14ac:dyDescent="0.25"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3"/>
    </row>
    <row r="221" spans="2:16" x14ac:dyDescent="0.25"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3"/>
    </row>
    <row r="222" spans="2:16" x14ac:dyDescent="0.25"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3"/>
    </row>
    <row r="223" spans="2:16" x14ac:dyDescent="0.25"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3"/>
    </row>
    <row r="224" spans="2:16" x14ac:dyDescent="0.25"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3"/>
    </row>
    <row r="225" spans="2:16" x14ac:dyDescent="0.25"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3"/>
    </row>
    <row r="226" spans="2:16" x14ac:dyDescent="0.25"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3"/>
    </row>
    <row r="227" spans="2:16" x14ac:dyDescent="0.25"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3"/>
    </row>
    <row r="228" spans="2:16" x14ac:dyDescent="0.25"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3"/>
    </row>
    <row r="229" spans="2:16" x14ac:dyDescent="0.25"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3"/>
    </row>
    <row r="230" spans="2:16" x14ac:dyDescent="0.25"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3"/>
    </row>
    <row r="231" spans="2:16" x14ac:dyDescent="0.25"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3"/>
    </row>
    <row r="232" spans="2:16" x14ac:dyDescent="0.25"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3"/>
    </row>
    <row r="233" spans="2:16" x14ac:dyDescent="0.25"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3"/>
    </row>
    <row r="234" spans="2:16" x14ac:dyDescent="0.25"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3"/>
    </row>
    <row r="235" spans="2:16" x14ac:dyDescent="0.25"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3"/>
    </row>
    <row r="236" spans="2:16" x14ac:dyDescent="0.25"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3"/>
    </row>
    <row r="237" spans="2:16" x14ac:dyDescent="0.25"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3"/>
    </row>
    <row r="238" spans="2:16" x14ac:dyDescent="0.25"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3"/>
    </row>
    <row r="239" spans="2:16" x14ac:dyDescent="0.25"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3"/>
    </row>
    <row r="240" spans="2:16" x14ac:dyDescent="0.25"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3"/>
    </row>
    <row r="241" spans="2:16" x14ac:dyDescent="0.25"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3"/>
    </row>
    <row r="242" spans="2:16" x14ac:dyDescent="0.25"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3"/>
    </row>
    <row r="243" spans="2:16" x14ac:dyDescent="0.25"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3"/>
    </row>
    <row r="244" spans="2:16" x14ac:dyDescent="0.25"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3"/>
    </row>
    <row r="245" spans="2:16" x14ac:dyDescent="0.25"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3"/>
    </row>
    <row r="246" spans="2:16" x14ac:dyDescent="0.25"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3"/>
    </row>
    <row r="247" spans="2:16" x14ac:dyDescent="0.25"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3"/>
    </row>
    <row r="248" spans="2:16" x14ac:dyDescent="0.25"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3"/>
    </row>
    <row r="249" spans="2:16" x14ac:dyDescent="0.25"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3"/>
    </row>
    <row r="250" spans="2:16" x14ac:dyDescent="0.25"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3"/>
    </row>
    <row r="251" spans="2:16" x14ac:dyDescent="0.25"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3"/>
    </row>
    <row r="252" spans="2:16" x14ac:dyDescent="0.25"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3"/>
    </row>
    <row r="253" spans="2:16" x14ac:dyDescent="0.25"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3"/>
    </row>
    <row r="254" spans="2:16" x14ac:dyDescent="0.25"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3"/>
    </row>
    <row r="255" spans="2:16" x14ac:dyDescent="0.25"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3"/>
    </row>
    <row r="256" spans="2:16" x14ac:dyDescent="0.25"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3"/>
    </row>
    <row r="257" spans="2:16" x14ac:dyDescent="0.25"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3"/>
    </row>
    <row r="258" spans="2:16" x14ac:dyDescent="0.25"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3"/>
    </row>
    <row r="259" spans="2:16" x14ac:dyDescent="0.25"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3"/>
    </row>
    <row r="260" spans="2:16" x14ac:dyDescent="0.25"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3"/>
    </row>
    <row r="261" spans="2:16" x14ac:dyDescent="0.25"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3"/>
    </row>
    <row r="262" spans="2:16" x14ac:dyDescent="0.25"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3"/>
    </row>
    <row r="263" spans="2:16" x14ac:dyDescent="0.25"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3"/>
    </row>
    <row r="264" spans="2:16" x14ac:dyDescent="0.25"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3"/>
    </row>
    <row r="265" spans="2:16" x14ac:dyDescent="0.25"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3"/>
    </row>
    <row r="266" spans="2:16" x14ac:dyDescent="0.25"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3"/>
    </row>
    <row r="267" spans="2:16" x14ac:dyDescent="0.25"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3"/>
    </row>
    <row r="268" spans="2:16" x14ac:dyDescent="0.25"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3"/>
    </row>
    <row r="269" spans="2:16" x14ac:dyDescent="0.25"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3"/>
    </row>
    <row r="270" spans="2:16" x14ac:dyDescent="0.25"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3"/>
    </row>
    <row r="271" spans="2:16" x14ac:dyDescent="0.25"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3"/>
    </row>
    <row r="272" spans="2:16" x14ac:dyDescent="0.25"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3"/>
    </row>
    <row r="273" spans="2:16" x14ac:dyDescent="0.25"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3"/>
    </row>
    <row r="274" spans="2:16" x14ac:dyDescent="0.25"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3"/>
    </row>
    <row r="275" spans="2:16" x14ac:dyDescent="0.25"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3"/>
    </row>
    <row r="276" spans="2:16" x14ac:dyDescent="0.25"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3"/>
    </row>
    <row r="277" spans="2:16" x14ac:dyDescent="0.25"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3"/>
    </row>
    <row r="278" spans="2:16" x14ac:dyDescent="0.25"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3"/>
    </row>
    <row r="279" spans="2:16" x14ac:dyDescent="0.25"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3"/>
    </row>
    <row r="280" spans="2:16" x14ac:dyDescent="0.25"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3"/>
    </row>
    <row r="281" spans="2:16" x14ac:dyDescent="0.25"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3"/>
    </row>
    <row r="282" spans="2:16" x14ac:dyDescent="0.25"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3"/>
    </row>
    <row r="283" spans="2:16" x14ac:dyDescent="0.25"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3"/>
    </row>
    <row r="284" spans="2:16" x14ac:dyDescent="0.25"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3"/>
    </row>
    <row r="285" spans="2:16" x14ac:dyDescent="0.25"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3"/>
    </row>
    <row r="286" spans="2:16" x14ac:dyDescent="0.25"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3"/>
    </row>
    <row r="287" spans="2:16" x14ac:dyDescent="0.25"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3"/>
    </row>
    <row r="288" spans="2:16" x14ac:dyDescent="0.25"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3"/>
    </row>
    <row r="289" spans="2:16" x14ac:dyDescent="0.25"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3"/>
    </row>
    <row r="290" spans="2:16" x14ac:dyDescent="0.25"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3"/>
    </row>
    <row r="291" spans="2:16" x14ac:dyDescent="0.25"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3"/>
    </row>
    <row r="292" spans="2:16" x14ac:dyDescent="0.25"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3"/>
    </row>
    <row r="293" spans="2:16" x14ac:dyDescent="0.25"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3"/>
    </row>
    <row r="294" spans="2:16" x14ac:dyDescent="0.25"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3"/>
    </row>
    <row r="295" spans="2:16" x14ac:dyDescent="0.25"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3"/>
    </row>
    <row r="296" spans="2:16" x14ac:dyDescent="0.25"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3"/>
    </row>
    <row r="297" spans="2:16" x14ac:dyDescent="0.25"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3"/>
    </row>
    <row r="298" spans="2:16" x14ac:dyDescent="0.25"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3"/>
    </row>
    <row r="299" spans="2:16" x14ac:dyDescent="0.25"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3"/>
    </row>
    <row r="300" spans="2:16" x14ac:dyDescent="0.25"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3"/>
    </row>
    <row r="301" spans="2:16" x14ac:dyDescent="0.25"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3"/>
    </row>
    <row r="302" spans="2:16" x14ac:dyDescent="0.25"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3"/>
    </row>
    <row r="303" spans="2:16" x14ac:dyDescent="0.25"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3"/>
    </row>
    <row r="304" spans="2:16" x14ac:dyDescent="0.25"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3"/>
    </row>
    <row r="305" spans="2:16" x14ac:dyDescent="0.25"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3"/>
    </row>
    <row r="306" spans="2:16" x14ac:dyDescent="0.25"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3"/>
    </row>
    <row r="307" spans="2:16" x14ac:dyDescent="0.25"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3"/>
    </row>
    <row r="308" spans="2:16" x14ac:dyDescent="0.25"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3"/>
    </row>
    <row r="309" spans="2:16" x14ac:dyDescent="0.25"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3"/>
    </row>
    <row r="310" spans="2:16" x14ac:dyDescent="0.25"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3"/>
    </row>
    <row r="311" spans="2:16" x14ac:dyDescent="0.25"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3"/>
    </row>
    <row r="312" spans="2:16" x14ac:dyDescent="0.25"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3"/>
    </row>
    <row r="313" spans="2:16" x14ac:dyDescent="0.25"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3"/>
    </row>
    <row r="314" spans="2:16" x14ac:dyDescent="0.25"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3"/>
    </row>
    <row r="315" spans="2:16" x14ac:dyDescent="0.25"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3"/>
    </row>
    <row r="316" spans="2:16" x14ac:dyDescent="0.25"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3"/>
    </row>
    <row r="317" spans="2:16" x14ac:dyDescent="0.25"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3"/>
    </row>
    <row r="318" spans="2:16" x14ac:dyDescent="0.25"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3"/>
    </row>
    <row r="319" spans="2:16" x14ac:dyDescent="0.25"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3"/>
    </row>
    <row r="320" spans="2:16" x14ac:dyDescent="0.25"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3"/>
    </row>
    <row r="321" spans="2:16" x14ac:dyDescent="0.25"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3"/>
    </row>
    <row r="322" spans="2:16" x14ac:dyDescent="0.25"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3"/>
    </row>
    <row r="323" spans="2:16" x14ac:dyDescent="0.25"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3"/>
    </row>
    <row r="324" spans="2:16" x14ac:dyDescent="0.25"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3"/>
    </row>
    <row r="325" spans="2:16" x14ac:dyDescent="0.25"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3"/>
    </row>
    <row r="326" spans="2:16" x14ac:dyDescent="0.25"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3"/>
    </row>
    <row r="327" spans="2:16" x14ac:dyDescent="0.25"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3"/>
    </row>
    <row r="328" spans="2:16" x14ac:dyDescent="0.25"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3"/>
    </row>
    <row r="329" spans="2:16" x14ac:dyDescent="0.25"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3"/>
    </row>
    <row r="330" spans="2:16" x14ac:dyDescent="0.25"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3"/>
    </row>
    <row r="331" spans="2:16" x14ac:dyDescent="0.25"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3"/>
    </row>
    <row r="332" spans="2:16" x14ac:dyDescent="0.25"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3"/>
    </row>
    <row r="333" spans="2:16" x14ac:dyDescent="0.25"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3"/>
    </row>
    <row r="334" spans="2:16" x14ac:dyDescent="0.25"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3"/>
    </row>
    <row r="335" spans="2:16" x14ac:dyDescent="0.25"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3"/>
    </row>
    <row r="336" spans="2:16" x14ac:dyDescent="0.25"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3"/>
    </row>
    <row r="337" spans="2:16" x14ac:dyDescent="0.25"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3"/>
    </row>
    <row r="338" spans="2:16" x14ac:dyDescent="0.25"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3"/>
    </row>
    <row r="339" spans="2:16" x14ac:dyDescent="0.25"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3"/>
    </row>
    <row r="340" spans="2:16" x14ac:dyDescent="0.25"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3"/>
    </row>
    <row r="341" spans="2:16" x14ac:dyDescent="0.25"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3"/>
    </row>
    <row r="342" spans="2:16" x14ac:dyDescent="0.25"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3"/>
    </row>
    <row r="343" spans="2:16" x14ac:dyDescent="0.25"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3"/>
    </row>
    <row r="344" spans="2:16" x14ac:dyDescent="0.25"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3"/>
    </row>
    <row r="345" spans="2:16" x14ac:dyDescent="0.25"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3"/>
    </row>
    <row r="346" spans="2:16" x14ac:dyDescent="0.25"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3"/>
    </row>
    <row r="347" spans="2:16" x14ac:dyDescent="0.25"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3"/>
    </row>
    <row r="348" spans="2:16" x14ac:dyDescent="0.25"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3"/>
    </row>
    <row r="349" spans="2:16" x14ac:dyDescent="0.25"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3"/>
    </row>
    <row r="350" spans="2:16" x14ac:dyDescent="0.25"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3"/>
    </row>
    <row r="351" spans="2:16" x14ac:dyDescent="0.25"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3"/>
    </row>
    <row r="352" spans="2:16" x14ac:dyDescent="0.25"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3"/>
    </row>
    <row r="353" spans="2:16" x14ac:dyDescent="0.25"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3"/>
    </row>
    <row r="354" spans="2:16" x14ac:dyDescent="0.25"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3"/>
    </row>
    <row r="355" spans="2:16" x14ac:dyDescent="0.25"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3"/>
    </row>
    <row r="356" spans="2:16" x14ac:dyDescent="0.25"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3"/>
    </row>
    <row r="357" spans="2:16" x14ac:dyDescent="0.25"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3"/>
    </row>
    <row r="358" spans="2:16" x14ac:dyDescent="0.25"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3"/>
    </row>
    <row r="359" spans="2:16" x14ac:dyDescent="0.25"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3"/>
    </row>
    <row r="360" spans="2:16" x14ac:dyDescent="0.25"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3"/>
    </row>
    <row r="361" spans="2:16" x14ac:dyDescent="0.25"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3"/>
    </row>
    <row r="362" spans="2:16" x14ac:dyDescent="0.25"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3"/>
    </row>
    <row r="363" spans="2:16" x14ac:dyDescent="0.25"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3"/>
    </row>
    <row r="364" spans="2:16" x14ac:dyDescent="0.25"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3"/>
    </row>
    <row r="365" spans="2:16" x14ac:dyDescent="0.25"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3"/>
    </row>
    <row r="366" spans="2:16" x14ac:dyDescent="0.25"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3"/>
    </row>
    <row r="367" spans="2:16" x14ac:dyDescent="0.25"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3"/>
    </row>
    <row r="368" spans="2:16" x14ac:dyDescent="0.25"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3"/>
    </row>
    <row r="369" spans="2:16" x14ac:dyDescent="0.25"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3"/>
    </row>
    <row r="370" spans="2:16" x14ac:dyDescent="0.25"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3"/>
    </row>
    <row r="371" spans="2:16" x14ac:dyDescent="0.25"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3"/>
    </row>
    <row r="372" spans="2:16" x14ac:dyDescent="0.25"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3"/>
    </row>
    <row r="373" spans="2:16" x14ac:dyDescent="0.25"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3"/>
    </row>
    <row r="374" spans="2:16" x14ac:dyDescent="0.25"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3"/>
    </row>
    <row r="375" spans="2:16" x14ac:dyDescent="0.25"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3"/>
    </row>
    <row r="376" spans="2:16" x14ac:dyDescent="0.25"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3"/>
    </row>
    <row r="377" spans="2:16" x14ac:dyDescent="0.25"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3"/>
    </row>
    <row r="378" spans="2:16" x14ac:dyDescent="0.25"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3"/>
    </row>
    <row r="379" spans="2:16" x14ac:dyDescent="0.25"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3"/>
    </row>
    <row r="380" spans="2:16" x14ac:dyDescent="0.25"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3"/>
    </row>
    <row r="381" spans="2:16" x14ac:dyDescent="0.25"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3"/>
    </row>
    <row r="382" spans="2:16" x14ac:dyDescent="0.25"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3"/>
    </row>
    <row r="383" spans="2:16" x14ac:dyDescent="0.25"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3"/>
    </row>
    <row r="384" spans="2:16" x14ac:dyDescent="0.25"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3"/>
    </row>
    <row r="385" spans="2:16" x14ac:dyDescent="0.25"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3"/>
    </row>
    <row r="386" spans="2:16" x14ac:dyDescent="0.25"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3"/>
    </row>
    <row r="387" spans="2:16" x14ac:dyDescent="0.25"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3"/>
    </row>
    <row r="388" spans="2:16" x14ac:dyDescent="0.25"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3"/>
    </row>
    <row r="389" spans="2:16" x14ac:dyDescent="0.25"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3"/>
    </row>
    <row r="390" spans="2:16" x14ac:dyDescent="0.25"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3"/>
    </row>
    <row r="391" spans="2:16" x14ac:dyDescent="0.25"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3"/>
    </row>
    <row r="392" spans="2:16" x14ac:dyDescent="0.25"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3"/>
    </row>
    <row r="393" spans="2:16" x14ac:dyDescent="0.25"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3"/>
    </row>
    <row r="394" spans="2:16" x14ac:dyDescent="0.25"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3"/>
    </row>
    <row r="395" spans="2:16" x14ac:dyDescent="0.25"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3"/>
    </row>
    <row r="396" spans="2:16" x14ac:dyDescent="0.25"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3"/>
    </row>
    <row r="397" spans="2:16" x14ac:dyDescent="0.25"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3"/>
    </row>
    <row r="398" spans="2:16" x14ac:dyDescent="0.25"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3"/>
    </row>
    <row r="399" spans="2:16" x14ac:dyDescent="0.25"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3"/>
    </row>
    <row r="400" spans="2:16" x14ac:dyDescent="0.25"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3"/>
    </row>
    <row r="401" spans="2:16" x14ac:dyDescent="0.25"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3"/>
    </row>
    <row r="402" spans="2:16" x14ac:dyDescent="0.25"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3"/>
    </row>
    <row r="403" spans="2:16" x14ac:dyDescent="0.25"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3"/>
    </row>
    <row r="404" spans="2:16" x14ac:dyDescent="0.25"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3"/>
    </row>
    <row r="405" spans="2:16" x14ac:dyDescent="0.25"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3"/>
    </row>
    <row r="406" spans="2:16" x14ac:dyDescent="0.25"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3"/>
    </row>
    <row r="407" spans="2:16" x14ac:dyDescent="0.25"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3"/>
    </row>
    <row r="408" spans="2:16" x14ac:dyDescent="0.25"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3"/>
    </row>
    <row r="409" spans="2:16" x14ac:dyDescent="0.25"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3"/>
    </row>
    <row r="410" spans="2:16" x14ac:dyDescent="0.25"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3"/>
    </row>
    <row r="411" spans="2:16" x14ac:dyDescent="0.25"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3"/>
    </row>
    <row r="412" spans="2:16" x14ac:dyDescent="0.25"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3"/>
    </row>
    <row r="413" spans="2:16" x14ac:dyDescent="0.25"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3"/>
    </row>
    <row r="414" spans="2:16" x14ac:dyDescent="0.25"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3"/>
    </row>
    <row r="415" spans="2:16" x14ac:dyDescent="0.25"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3"/>
    </row>
    <row r="416" spans="2:16" x14ac:dyDescent="0.25"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3"/>
    </row>
    <row r="417" spans="2:16" x14ac:dyDescent="0.25"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3"/>
    </row>
    <row r="418" spans="2:16" x14ac:dyDescent="0.25"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3"/>
    </row>
    <row r="419" spans="2:16" x14ac:dyDescent="0.25"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3"/>
    </row>
    <row r="420" spans="2:16" x14ac:dyDescent="0.25"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3"/>
    </row>
    <row r="421" spans="2:16" x14ac:dyDescent="0.25"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3"/>
    </row>
    <row r="422" spans="2:16" x14ac:dyDescent="0.25"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3"/>
    </row>
    <row r="423" spans="2:16" x14ac:dyDescent="0.25"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3"/>
    </row>
    <row r="424" spans="2:16" x14ac:dyDescent="0.25"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3"/>
    </row>
    <row r="425" spans="2:16" x14ac:dyDescent="0.25"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3"/>
    </row>
    <row r="426" spans="2:16" x14ac:dyDescent="0.25"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3"/>
    </row>
    <row r="427" spans="2:16" x14ac:dyDescent="0.25"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3"/>
    </row>
    <row r="428" spans="2:16" x14ac:dyDescent="0.25"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3"/>
    </row>
    <row r="429" spans="2:16" x14ac:dyDescent="0.25"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3"/>
    </row>
    <row r="430" spans="2:16" x14ac:dyDescent="0.25"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3"/>
    </row>
    <row r="431" spans="2:16" x14ac:dyDescent="0.25"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3"/>
    </row>
    <row r="432" spans="2:16" x14ac:dyDescent="0.25"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3"/>
    </row>
    <row r="433" spans="2:16" x14ac:dyDescent="0.25"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3"/>
    </row>
  </sheetData>
  <sheetProtection algorithmName="SHA-512" hashValue="HfICNJMNsCub1wPTPkKOTymBHrhKdptXAQ+ABfJz9NFYprOAoATSIJq0E1oRgpKz7D+olpf83jsH81j61Raokg==" saltValue="s/jIlQOY2Mr9j+J+IpoeTA==" spinCount="100000" sheet="1" objects="1" scenarios="1"/>
  <dataConsolidate link="1"/>
  <customSheetViews>
    <customSheetView guid="{3C65655F-F5CB-4AFF-9FBB-FFE0704F7A17}" scale="75">
      <selection activeCell="V34" sqref="V34"/>
      <pageMargins left="0.7" right="0.7" top="0.75" bottom="0.75" header="0.3" footer="0.3"/>
      <pageSetup paperSize="9" scale="40" orientation="portrait" r:id="rId1"/>
    </customSheetView>
  </customSheetViews>
  <mergeCells count="174">
    <mergeCell ref="T80:T81"/>
    <mergeCell ref="B97:B98"/>
    <mergeCell ref="C97:D98"/>
    <mergeCell ref="C99:D99"/>
    <mergeCell ref="C100:D100"/>
    <mergeCell ref="C101:D101"/>
    <mergeCell ref="C102:D102"/>
    <mergeCell ref="E97:P98"/>
    <mergeCell ref="E99:P99"/>
    <mergeCell ref="E100:P100"/>
    <mergeCell ref="E101:P101"/>
    <mergeCell ref="E102:P102"/>
    <mergeCell ref="B80:B81"/>
    <mergeCell ref="S80:S81"/>
    <mergeCell ref="G80:R80"/>
    <mergeCell ref="C80:C81"/>
    <mergeCell ref="D80:D81"/>
    <mergeCell ref="E80:E81"/>
    <mergeCell ref="B95:Q95"/>
    <mergeCell ref="F80:F81"/>
    <mergeCell ref="B92:S92"/>
    <mergeCell ref="O55:P55"/>
    <mergeCell ref="O50:P50"/>
    <mergeCell ref="O51:P51"/>
    <mergeCell ref="O52:P52"/>
    <mergeCell ref="O53:P53"/>
    <mergeCell ref="O54:P54"/>
    <mergeCell ref="B6:F6"/>
    <mergeCell ref="B7:F7"/>
    <mergeCell ref="O49:P49"/>
    <mergeCell ref="L49:N49"/>
    <mergeCell ref="B48:D48"/>
    <mergeCell ref="C49:D49"/>
    <mergeCell ref="E49:F49"/>
    <mergeCell ref="G49:H49"/>
    <mergeCell ref="I49:K49"/>
    <mergeCell ref="B8:F8"/>
    <mergeCell ref="H27:N27"/>
    <mergeCell ref="B16:F16"/>
    <mergeCell ref="B18:F18"/>
    <mergeCell ref="B26:F26"/>
    <mergeCell ref="B27:F27"/>
    <mergeCell ref="B24:F24"/>
    <mergeCell ref="B23:F23"/>
    <mergeCell ref="B25:F25"/>
    <mergeCell ref="L51:N51"/>
    <mergeCell ref="C50:D50"/>
    <mergeCell ref="E50:F50"/>
    <mergeCell ref="G50:H50"/>
    <mergeCell ref="I50:K50"/>
    <mergeCell ref="L50:N50"/>
    <mergeCell ref="C51:D51"/>
    <mergeCell ref="E51:F51"/>
    <mergeCell ref="G51:H51"/>
    <mergeCell ref="I51:K51"/>
    <mergeCell ref="C53:D53"/>
    <mergeCell ref="E53:F53"/>
    <mergeCell ref="G53:H53"/>
    <mergeCell ref="I53:K53"/>
    <mergeCell ref="L53:N53"/>
    <mergeCell ref="C52:D52"/>
    <mergeCell ref="E52:F52"/>
    <mergeCell ref="G52:H52"/>
    <mergeCell ref="I52:K52"/>
    <mergeCell ref="L52:N52"/>
    <mergeCell ref="B22:F22"/>
    <mergeCell ref="H26:N26"/>
    <mergeCell ref="B9:F9"/>
    <mergeCell ref="H9:N9"/>
    <mergeCell ref="B10:F10"/>
    <mergeCell ref="H10:N10"/>
    <mergeCell ref="B12:F12"/>
    <mergeCell ref="H12:N12"/>
    <mergeCell ref="B11:F11"/>
    <mergeCell ref="H11:N11"/>
    <mergeCell ref="B13:F13"/>
    <mergeCell ref="B14:F14"/>
    <mergeCell ref="B15:F15"/>
    <mergeCell ref="B17:F17"/>
    <mergeCell ref="H6:N6"/>
    <mergeCell ref="H7:N7"/>
    <mergeCell ref="H23:N23"/>
    <mergeCell ref="H24:N24"/>
    <mergeCell ref="H25:N25"/>
    <mergeCell ref="H8:N8"/>
    <mergeCell ref="H16:N16"/>
    <mergeCell ref="H18:N18"/>
    <mergeCell ref="H22:N22"/>
    <mergeCell ref="H13:N13"/>
    <mergeCell ref="H14:N14"/>
    <mergeCell ref="H15:N15"/>
    <mergeCell ref="H17:N17"/>
    <mergeCell ref="G123:P123"/>
    <mergeCell ref="C118:D118"/>
    <mergeCell ref="G118:P118"/>
    <mergeCell ref="C119:D119"/>
    <mergeCell ref="E119:F119"/>
    <mergeCell ref="G119:P119"/>
    <mergeCell ref="C120:D120"/>
    <mergeCell ref="E120:F120"/>
    <mergeCell ref="G120:P120"/>
    <mergeCell ref="E118:F118"/>
    <mergeCell ref="G54:H54"/>
    <mergeCell ref="C127:D127"/>
    <mergeCell ref="E127:F127"/>
    <mergeCell ref="G127:P127"/>
    <mergeCell ref="C128:D128"/>
    <mergeCell ref="E128:F128"/>
    <mergeCell ref="G128:P128"/>
    <mergeCell ref="C124:D124"/>
    <mergeCell ref="E124:F124"/>
    <mergeCell ref="G124:P124"/>
    <mergeCell ref="C125:D125"/>
    <mergeCell ref="E125:F125"/>
    <mergeCell ref="G125:P125"/>
    <mergeCell ref="C126:D126"/>
    <mergeCell ref="E126:F126"/>
    <mergeCell ref="G126:P126"/>
    <mergeCell ref="C121:D121"/>
    <mergeCell ref="E121:F121"/>
    <mergeCell ref="G121:P121"/>
    <mergeCell ref="C122:D122"/>
    <mergeCell ref="E122:F122"/>
    <mergeCell ref="G122:P122"/>
    <mergeCell ref="C123:D123"/>
    <mergeCell ref="E123:F123"/>
    <mergeCell ref="L54:N54"/>
    <mergeCell ref="R34:R35"/>
    <mergeCell ref="S34:S35"/>
    <mergeCell ref="C105:D105"/>
    <mergeCell ref="E105:P105"/>
    <mergeCell ref="C106:D106"/>
    <mergeCell ref="E106:P106"/>
    <mergeCell ref="C103:D103"/>
    <mergeCell ref="E103:P103"/>
    <mergeCell ref="C104:D104"/>
    <mergeCell ref="E104:P104"/>
    <mergeCell ref="D67:F67"/>
    <mergeCell ref="H67:L67"/>
    <mergeCell ref="M67:N67"/>
    <mergeCell ref="D70:F70"/>
    <mergeCell ref="H70:L70"/>
    <mergeCell ref="M70:N70"/>
    <mergeCell ref="D68:F68"/>
    <mergeCell ref="H68:L68"/>
    <mergeCell ref="M68:N68"/>
    <mergeCell ref="D69:F69"/>
    <mergeCell ref="H69:L69"/>
    <mergeCell ref="M69:N69"/>
    <mergeCell ref="E54:F54"/>
    <mergeCell ref="U80:U81"/>
    <mergeCell ref="C107:D107"/>
    <mergeCell ref="E107:P107"/>
    <mergeCell ref="C108:D108"/>
    <mergeCell ref="E108:P108"/>
    <mergeCell ref="P34:P35"/>
    <mergeCell ref="Q34:Q35"/>
    <mergeCell ref="D65:F65"/>
    <mergeCell ref="H65:L65"/>
    <mergeCell ref="M65:N65"/>
    <mergeCell ref="D66:F66"/>
    <mergeCell ref="H66:L66"/>
    <mergeCell ref="M66:N66"/>
    <mergeCell ref="B63:F63"/>
    <mergeCell ref="C55:D55"/>
    <mergeCell ref="E55:F55"/>
    <mergeCell ref="G55:H55"/>
    <mergeCell ref="I55:K55"/>
    <mergeCell ref="L55:N55"/>
    <mergeCell ref="D64:F64"/>
    <mergeCell ref="H64:L64"/>
    <mergeCell ref="M64:N64"/>
    <mergeCell ref="C54:D54"/>
    <mergeCell ref="I54:K54"/>
  </mergeCells>
  <conditionalFormatting sqref="E99:E108">
    <cfRule type="expression" dxfId="103" priority="1">
      <formula>S82&gt;E82</formula>
    </cfRule>
  </conditionalFormatting>
  <conditionalFormatting sqref="H23:H27">
    <cfRule type="expression" dxfId="102" priority="24">
      <formula>IF(G23="Não", TRUE,FALSE)</formula>
    </cfRule>
  </conditionalFormatting>
  <conditionalFormatting sqref="H7:N18">
    <cfRule type="expression" dxfId="101" priority="28">
      <formula>IF(G7="Não", TRUE,FALSE)</formula>
    </cfRule>
  </conditionalFormatting>
  <conditionalFormatting sqref="S36:S40">
    <cfRule type="expression" dxfId="100" priority="20">
      <formula>IF(R36="Outro",FALSE,TRUE)</formula>
    </cfRule>
  </conditionalFormatting>
  <dataValidations count="9">
    <dataValidation type="list" allowBlank="1" showInputMessage="1" showErrorMessage="1" sqref="G66:G72" xr:uid="{00000000-0002-0000-0300-000000000000}">
      <formula1>"&lt;Selecionar&gt;, Ar, Água, Água Resídual, Ruído, Odor, Poeira"</formula1>
    </dataValidation>
    <dataValidation type="list" allowBlank="1" showInputMessage="1" showErrorMessage="1" sqref="G23:G27" xr:uid="{00000000-0002-0000-0300-000001000000}">
      <formula1>"&lt;Selecionar&gt;,Sim,Não"</formula1>
    </dataValidation>
    <dataValidation allowBlank="1" showInputMessage="1" showErrorMessage="1" prompt="O título da folha de cálculo encontra-se nesta célula" sqref="B1 H1" xr:uid="{00000000-0002-0000-0300-000002000000}"/>
    <dataValidation type="list" allowBlank="1" showInputMessage="1" showErrorMessage="1" sqref="I41:I42" xr:uid="{00000000-0002-0000-0300-000003000000}">
      <formula1>"SELECIONAR,Sim,Não"</formula1>
    </dataValidation>
    <dataValidation type="list" allowBlank="1" showInputMessage="1" showErrorMessage="1" sqref="G65" xr:uid="{00000000-0002-0000-0300-000004000000}">
      <formula1>"&lt;Selecionar&gt;, Ar, Água, Água Resídual, Ruído, Odor, Poeira, Outro"</formula1>
    </dataValidation>
    <dataValidation type="list" allowBlank="1" showInputMessage="1" showErrorMessage="1" sqref="M65:N72" xr:uid="{00000000-0002-0000-0300-000005000000}">
      <formula1>"&lt;Selecionar&gt;, Resolvido, Pendente"</formula1>
    </dataValidation>
    <dataValidation type="decimal" operator="greaterThan" allowBlank="1" showInputMessage="1" showErrorMessage="1" sqref="S36:S40 P41:P42" xr:uid="{00000000-0002-0000-0300-000006000000}">
      <formula1>0</formula1>
    </dataValidation>
    <dataValidation type="decimal" operator="greaterThanOrEqual" allowBlank="1" showInputMessage="1" showErrorMessage="1" error="por favor escreva o valor em formato de número" sqref="G82:R82 U82" xr:uid="{00000000-0002-0000-0300-000007000000}">
      <formula1>0</formula1>
    </dataValidation>
    <dataValidation type="decimal" operator="greaterThanOrEqual" allowBlank="1" showInputMessage="1" showErrorMessage="1" sqref="Q36:Q40" xr:uid="{00000000-0002-0000-0300-000008000000}">
      <formula1>0</formula1>
    </dataValidation>
  </dataValidations>
  <hyperlinks>
    <hyperlink ref="B2" location="Atividade!A1" display="&lt; Voltar ao ínicio" xr:uid="{00000000-0004-0000-0300-000000000000}"/>
    <hyperlink ref="B23:F23" location="TópicoCG1" display="Equipamentos com dispensa de monitorização" xr:uid="{00000000-0004-0000-0300-000001000000}"/>
    <hyperlink ref="B24:F24" location="TópicoCG2" display="Acidentes ou incidentes" xr:uid="{00000000-0004-0000-0300-000002000000}"/>
    <hyperlink ref="B25:F25" location="TópicoCG3" display="Número e a natureza de queixas e ou reclamações recebidas." xr:uid="{00000000-0004-0000-0300-000003000000}"/>
    <hyperlink ref="B26:F26" location="Produção" display="Capacidade autorizada e efetivada" xr:uid="{00000000-0004-0000-0300-000004000000}"/>
    <hyperlink ref="B27:F27" location="Outras" display="Sistematização de informação relativa a outras condições/ condições especificas de atividades para atividades" xr:uid="{00000000-0004-0000-0300-000005000000}"/>
  </hyperlinks>
  <pageMargins left="0.25" right="0.25" top="0.75" bottom="0.75" header="0.3" footer="0.3"/>
  <pageSetup paperSize="9" scale="50" fitToHeight="0" orientation="landscape" r:id="rId2"/>
  <rowBreaks count="2" manualBreakCount="2">
    <brk id="59" max="19" man="1"/>
    <brk id="113" max="19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300-000009000000}">
          <x14:formula1>
            <xm:f>Suporte!$J$5:$J$21</xm:f>
          </x14:formula1>
          <xm:sqref>B65:B70</xm:sqref>
        </x14:dataValidation>
        <x14:dataValidation type="list" allowBlank="1" showInputMessage="1" showErrorMessage="1" xr:uid="{00000000-0002-0000-0300-00000A000000}">
          <x14:formula1>
            <xm:f>Suporte!$I$5:$I$38</xm:f>
          </x14:formula1>
          <xm:sqref>O41:O42 P36:P40</xm:sqref>
        </x14:dataValidation>
        <x14:dataValidation type="list" allowBlank="1" showInputMessage="1" showErrorMessage="1" xr:uid="{00000000-0002-0000-0300-00000B000000}">
          <x14:formula1>
            <xm:f>'\\SRVAPADFS02\areapartilhada\DGLA\DEI\#Verif.PCIP-RAA-DGLA.DEI.00044.2017\##RAA unico\[#Modelo RAA_v7_em construção.xlsx]Suporte'!#REF!</xm:f>
          </x14:formula1>
          <xm:sqref>D95</xm:sqref>
        </x14:dataValidation>
        <x14:dataValidation type="list" allowBlank="1" showInputMessage="1" showErrorMessage="1" xr:uid="{00000000-0002-0000-0300-00000C000000}">
          <x14:formula1>
            <xm:f>Suporte!$R$19:$R$21</xm:f>
          </x14:formula1>
          <xm:sqref>I50:K55</xm:sqref>
        </x14:dataValidation>
        <x14:dataValidation type="list" allowBlank="1" showInputMessage="1" showErrorMessage="1" xr:uid="{00000000-0002-0000-0300-00000D000000}">
          <x14:formula1>
            <xm:f>Suporte!$E$6:$E$36</xm:f>
          </x14:formula1>
          <xm:sqref>Q41:Q42 R36:R40</xm:sqref>
        </x14:dataValidation>
        <x14:dataValidation type="list" allowBlank="1" showInputMessage="1" showErrorMessage="1" xr:uid="{00000000-0002-0000-0300-00000E000000}">
          <x14:formula1>
            <xm:f>Suporte!$Y$6:$Y$95</xm:f>
          </x14:formula1>
          <xm:sqref>B82:B91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H336"/>
  <sheetViews>
    <sheetView workbookViewId="0">
      <selection activeCell="C4" sqref="C4"/>
    </sheetView>
  </sheetViews>
  <sheetFormatPr defaultRowHeight="15" x14ac:dyDescent="0.25"/>
  <cols>
    <col min="1" max="1" width="41.75" customWidth="1"/>
    <col min="2" max="2" width="33.875" customWidth="1"/>
    <col min="3" max="3" width="16.5" bestFit="1" customWidth="1"/>
    <col min="4" max="4" width="38.625" bestFit="1" customWidth="1"/>
    <col min="6" max="6" width="4.125" bestFit="1" customWidth="1"/>
    <col min="7" max="7" width="11.625" bestFit="1" customWidth="1"/>
    <col min="8" max="8" width="7.75" bestFit="1" customWidth="1"/>
    <col min="257" max="257" width="41.75" customWidth="1"/>
    <col min="258" max="258" width="33.875" customWidth="1"/>
    <col min="259" max="259" width="16.5" bestFit="1" customWidth="1"/>
    <col min="260" max="260" width="38.625" bestFit="1" customWidth="1"/>
    <col min="262" max="262" width="4.125" bestFit="1" customWidth="1"/>
    <col min="263" max="263" width="11.625" bestFit="1" customWidth="1"/>
    <col min="264" max="264" width="7.75" bestFit="1" customWidth="1"/>
    <col min="513" max="513" width="41.75" customWidth="1"/>
    <col min="514" max="514" width="33.875" customWidth="1"/>
    <col min="515" max="515" width="16.5" bestFit="1" customWidth="1"/>
    <col min="516" max="516" width="38.625" bestFit="1" customWidth="1"/>
    <col min="518" max="518" width="4.125" bestFit="1" customWidth="1"/>
    <col min="519" max="519" width="11.625" bestFit="1" customWidth="1"/>
    <col min="520" max="520" width="7.75" bestFit="1" customWidth="1"/>
    <col min="769" max="769" width="41.75" customWidth="1"/>
    <col min="770" max="770" width="33.875" customWidth="1"/>
    <col min="771" max="771" width="16.5" bestFit="1" customWidth="1"/>
    <col min="772" max="772" width="38.625" bestFit="1" customWidth="1"/>
    <col min="774" max="774" width="4.125" bestFit="1" customWidth="1"/>
    <col min="775" max="775" width="11.625" bestFit="1" customWidth="1"/>
    <col min="776" max="776" width="7.75" bestFit="1" customWidth="1"/>
    <col min="1025" max="1025" width="41.75" customWidth="1"/>
    <col min="1026" max="1026" width="33.875" customWidth="1"/>
    <col min="1027" max="1027" width="16.5" bestFit="1" customWidth="1"/>
    <col min="1028" max="1028" width="38.625" bestFit="1" customWidth="1"/>
    <col min="1030" max="1030" width="4.125" bestFit="1" customWidth="1"/>
    <col min="1031" max="1031" width="11.625" bestFit="1" customWidth="1"/>
    <col min="1032" max="1032" width="7.75" bestFit="1" customWidth="1"/>
    <col min="1281" max="1281" width="41.75" customWidth="1"/>
    <col min="1282" max="1282" width="33.875" customWidth="1"/>
    <col min="1283" max="1283" width="16.5" bestFit="1" customWidth="1"/>
    <col min="1284" max="1284" width="38.625" bestFit="1" customWidth="1"/>
    <col min="1286" max="1286" width="4.125" bestFit="1" customWidth="1"/>
    <col min="1287" max="1287" width="11.625" bestFit="1" customWidth="1"/>
    <col min="1288" max="1288" width="7.75" bestFit="1" customWidth="1"/>
    <col min="1537" max="1537" width="41.75" customWidth="1"/>
    <col min="1538" max="1538" width="33.875" customWidth="1"/>
    <col min="1539" max="1539" width="16.5" bestFit="1" customWidth="1"/>
    <col min="1540" max="1540" width="38.625" bestFit="1" customWidth="1"/>
    <col min="1542" max="1542" width="4.125" bestFit="1" customWidth="1"/>
    <col min="1543" max="1543" width="11.625" bestFit="1" customWidth="1"/>
    <col min="1544" max="1544" width="7.75" bestFit="1" customWidth="1"/>
    <col min="1793" max="1793" width="41.75" customWidth="1"/>
    <col min="1794" max="1794" width="33.875" customWidth="1"/>
    <col min="1795" max="1795" width="16.5" bestFit="1" customWidth="1"/>
    <col min="1796" max="1796" width="38.625" bestFit="1" customWidth="1"/>
    <col min="1798" max="1798" width="4.125" bestFit="1" customWidth="1"/>
    <col min="1799" max="1799" width="11.625" bestFit="1" customWidth="1"/>
    <col min="1800" max="1800" width="7.75" bestFit="1" customWidth="1"/>
    <col min="2049" max="2049" width="41.75" customWidth="1"/>
    <col min="2050" max="2050" width="33.875" customWidth="1"/>
    <col min="2051" max="2051" width="16.5" bestFit="1" customWidth="1"/>
    <col min="2052" max="2052" width="38.625" bestFit="1" customWidth="1"/>
    <col min="2054" max="2054" width="4.125" bestFit="1" customWidth="1"/>
    <col min="2055" max="2055" width="11.625" bestFit="1" customWidth="1"/>
    <col min="2056" max="2056" width="7.75" bestFit="1" customWidth="1"/>
    <col min="2305" max="2305" width="41.75" customWidth="1"/>
    <col min="2306" max="2306" width="33.875" customWidth="1"/>
    <col min="2307" max="2307" width="16.5" bestFit="1" customWidth="1"/>
    <col min="2308" max="2308" width="38.625" bestFit="1" customWidth="1"/>
    <col min="2310" max="2310" width="4.125" bestFit="1" customWidth="1"/>
    <col min="2311" max="2311" width="11.625" bestFit="1" customWidth="1"/>
    <col min="2312" max="2312" width="7.75" bestFit="1" customWidth="1"/>
    <col min="2561" max="2561" width="41.75" customWidth="1"/>
    <col min="2562" max="2562" width="33.875" customWidth="1"/>
    <col min="2563" max="2563" width="16.5" bestFit="1" customWidth="1"/>
    <col min="2564" max="2564" width="38.625" bestFit="1" customWidth="1"/>
    <col min="2566" max="2566" width="4.125" bestFit="1" customWidth="1"/>
    <col min="2567" max="2567" width="11.625" bestFit="1" customWidth="1"/>
    <col min="2568" max="2568" width="7.75" bestFit="1" customWidth="1"/>
    <col min="2817" max="2817" width="41.75" customWidth="1"/>
    <col min="2818" max="2818" width="33.875" customWidth="1"/>
    <col min="2819" max="2819" width="16.5" bestFit="1" customWidth="1"/>
    <col min="2820" max="2820" width="38.625" bestFit="1" customWidth="1"/>
    <col min="2822" max="2822" width="4.125" bestFit="1" customWidth="1"/>
    <col min="2823" max="2823" width="11.625" bestFit="1" customWidth="1"/>
    <col min="2824" max="2824" width="7.75" bestFit="1" customWidth="1"/>
    <col min="3073" max="3073" width="41.75" customWidth="1"/>
    <col min="3074" max="3074" width="33.875" customWidth="1"/>
    <col min="3075" max="3075" width="16.5" bestFit="1" customWidth="1"/>
    <col min="3076" max="3076" width="38.625" bestFit="1" customWidth="1"/>
    <col min="3078" max="3078" width="4.125" bestFit="1" customWidth="1"/>
    <col min="3079" max="3079" width="11.625" bestFit="1" customWidth="1"/>
    <col min="3080" max="3080" width="7.75" bestFit="1" customWidth="1"/>
    <col min="3329" max="3329" width="41.75" customWidth="1"/>
    <col min="3330" max="3330" width="33.875" customWidth="1"/>
    <col min="3331" max="3331" width="16.5" bestFit="1" customWidth="1"/>
    <col min="3332" max="3332" width="38.625" bestFit="1" customWidth="1"/>
    <col min="3334" max="3334" width="4.125" bestFit="1" customWidth="1"/>
    <col min="3335" max="3335" width="11.625" bestFit="1" customWidth="1"/>
    <col min="3336" max="3336" width="7.75" bestFit="1" customWidth="1"/>
    <col min="3585" max="3585" width="41.75" customWidth="1"/>
    <col min="3586" max="3586" width="33.875" customWidth="1"/>
    <col min="3587" max="3587" width="16.5" bestFit="1" customWidth="1"/>
    <col min="3588" max="3588" width="38.625" bestFit="1" customWidth="1"/>
    <col min="3590" max="3590" width="4.125" bestFit="1" customWidth="1"/>
    <col min="3591" max="3591" width="11.625" bestFit="1" customWidth="1"/>
    <col min="3592" max="3592" width="7.75" bestFit="1" customWidth="1"/>
    <col min="3841" max="3841" width="41.75" customWidth="1"/>
    <col min="3842" max="3842" width="33.875" customWidth="1"/>
    <col min="3843" max="3843" width="16.5" bestFit="1" customWidth="1"/>
    <col min="3844" max="3844" width="38.625" bestFit="1" customWidth="1"/>
    <col min="3846" max="3846" width="4.125" bestFit="1" customWidth="1"/>
    <col min="3847" max="3847" width="11.625" bestFit="1" customWidth="1"/>
    <col min="3848" max="3848" width="7.75" bestFit="1" customWidth="1"/>
    <col min="4097" max="4097" width="41.75" customWidth="1"/>
    <col min="4098" max="4098" width="33.875" customWidth="1"/>
    <col min="4099" max="4099" width="16.5" bestFit="1" customWidth="1"/>
    <col min="4100" max="4100" width="38.625" bestFit="1" customWidth="1"/>
    <col min="4102" max="4102" width="4.125" bestFit="1" customWidth="1"/>
    <col min="4103" max="4103" width="11.625" bestFit="1" customWidth="1"/>
    <col min="4104" max="4104" width="7.75" bestFit="1" customWidth="1"/>
    <col min="4353" max="4353" width="41.75" customWidth="1"/>
    <col min="4354" max="4354" width="33.875" customWidth="1"/>
    <col min="4355" max="4355" width="16.5" bestFit="1" customWidth="1"/>
    <col min="4356" max="4356" width="38.625" bestFit="1" customWidth="1"/>
    <col min="4358" max="4358" width="4.125" bestFit="1" customWidth="1"/>
    <col min="4359" max="4359" width="11.625" bestFit="1" customWidth="1"/>
    <col min="4360" max="4360" width="7.75" bestFit="1" customWidth="1"/>
    <col min="4609" max="4609" width="41.75" customWidth="1"/>
    <col min="4610" max="4610" width="33.875" customWidth="1"/>
    <col min="4611" max="4611" width="16.5" bestFit="1" customWidth="1"/>
    <col min="4612" max="4612" width="38.625" bestFit="1" customWidth="1"/>
    <col min="4614" max="4614" width="4.125" bestFit="1" customWidth="1"/>
    <col min="4615" max="4615" width="11.625" bestFit="1" customWidth="1"/>
    <col min="4616" max="4616" width="7.75" bestFit="1" customWidth="1"/>
    <col min="4865" max="4865" width="41.75" customWidth="1"/>
    <col min="4866" max="4866" width="33.875" customWidth="1"/>
    <col min="4867" max="4867" width="16.5" bestFit="1" customWidth="1"/>
    <col min="4868" max="4868" width="38.625" bestFit="1" customWidth="1"/>
    <col min="4870" max="4870" width="4.125" bestFit="1" customWidth="1"/>
    <col min="4871" max="4871" width="11.625" bestFit="1" customWidth="1"/>
    <col min="4872" max="4872" width="7.75" bestFit="1" customWidth="1"/>
    <col min="5121" max="5121" width="41.75" customWidth="1"/>
    <col min="5122" max="5122" width="33.875" customWidth="1"/>
    <col min="5123" max="5123" width="16.5" bestFit="1" customWidth="1"/>
    <col min="5124" max="5124" width="38.625" bestFit="1" customWidth="1"/>
    <col min="5126" max="5126" width="4.125" bestFit="1" customWidth="1"/>
    <col min="5127" max="5127" width="11.625" bestFit="1" customWidth="1"/>
    <col min="5128" max="5128" width="7.75" bestFit="1" customWidth="1"/>
    <col min="5377" max="5377" width="41.75" customWidth="1"/>
    <col min="5378" max="5378" width="33.875" customWidth="1"/>
    <col min="5379" max="5379" width="16.5" bestFit="1" customWidth="1"/>
    <col min="5380" max="5380" width="38.625" bestFit="1" customWidth="1"/>
    <col min="5382" max="5382" width="4.125" bestFit="1" customWidth="1"/>
    <col min="5383" max="5383" width="11.625" bestFit="1" customWidth="1"/>
    <col min="5384" max="5384" width="7.75" bestFit="1" customWidth="1"/>
    <col min="5633" max="5633" width="41.75" customWidth="1"/>
    <col min="5634" max="5634" width="33.875" customWidth="1"/>
    <col min="5635" max="5635" width="16.5" bestFit="1" customWidth="1"/>
    <col min="5636" max="5636" width="38.625" bestFit="1" customWidth="1"/>
    <col min="5638" max="5638" width="4.125" bestFit="1" customWidth="1"/>
    <col min="5639" max="5639" width="11.625" bestFit="1" customWidth="1"/>
    <col min="5640" max="5640" width="7.75" bestFit="1" customWidth="1"/>
    <col min="5889" max="5889" width="41.75" customWidth="1"/>
    <col min="5890" max="5890" width="33.875" customWidth="1"/>
    <col min="5891" max="5891" width="16.5" bestFit="1" customWidth="1"/>
    <col min="5892" max="5892" width="38.625" bestFit="1" customWidth="1"/>
    <col min="5894" max="5894" width="4.125" bestFit="1" customWidth="1"/>
    <col min="5895" max="5895" width="11.625" bestFit="1" customWidth="1"/>
    <col min="5896" max="5896" width="7.75" bestFit="1" customWidth="1"/>
    <col min="6145" max="6145" width="41.75" customWidth="1"/>
    <col min="6146" max="6146" width="33.875" customWidth="1"/>
    <col min="6147" max="6147" width="16.5" bestFit="1" customWidth="1"/>
    <col min="6148" max="6148" width="38.625" bestFit="1" customWidth="1"/>
    <col min="6150" max="6150" width="4.125" bestFit="1" customWidth="1"/>
    <col min="6151" max="6151" width="11.625" bestFit="1" customWidth="1"/>
    <col min="6152" max="6152" width="7.75" bestFit="1" customWidth="1"/>
    <col min="6401" max="6401" width="41.75" customWidth="1"/>
    <col min="6402" max="6402" width="33.875" customWidth="1"/>
    <col min="6403" max="6403" width="16.5" bestFit="1" customWidth="1"/>
    <col min="6404" max="6404" width="38.625" bestFit="1" customWidth="1"/>
    <col min="6406" max="6406" width="4.125" bestFit="1" customWidth="1"/>
    <col min="6407" max="6407" width="11.625" bestFit="1" customWidth="1"/>
    <col min="6408" max="6408" width="7.75" bestFit="1" customWidth="1"/>
    <col min="6657" max="6657" width="41.75" customWidth="1"/>
    <col min="6658" max="6658" width="33.875" customWidth="1"/>
    <col min="6659" max="6659" width="16.5" bestFit="1" customWidth="1"/>
    <col min="6660" max="6660" width="38.625" bestFit="1" customWidth="1"/>
    <col min="6662" max="6662" width="4.125" bestFit="1" customWidth="1"/>
    <col min="6663" max="6663" width="11.625" bestFit="1" customWidth="1"/>
    <col min="6664" max="6664" width="7.75" bestFit="1" customWidth="1"/>
    <col min="6913" max="6913" width="41.75" customWidth="1"/>
    <col min="6914" max="6914" width="33.875" customWidth="1"/>
    <col min="6915" max="6915" width="16.5" bestFit="1" customWidth="1"/>
    <col min="6916" max="6916" width="38.625" bestFit="1" customWidth="1"/>
    <col min="6918" max="6918" width="4.125" bestFit="1" customWidth="1"/>
    <col min="6919" max="6919" width="11.625" bestFit="1" customWidth="1"/>
    <col min="6920" max="6920" width="7.75" bestFit="1" customWidth="1"/>
    <col min="7169" max="7169" width="41.75" customWidth="1"/>
    <col min="7170" max="7170" width="33.875" customWidth="1"/>
    <col min="7171" max="7171" width="16.5" bestFit="1" customWidth="1"/>
    <col min="7172" max="7172" width="38.625" bestFit="1" customWidth="1"/>
    <col min="7174" max="7174" width="4.125" bestFit="1" customWidth="1"/>
    <col min="7175" max="7175" width="11.625" bestFit="1" customWidth="1"/>
    <col min="7176" max="7176" width="7.75" bestFit="1" customWidth="1"/>
    <col min="7425" max="7425" width="41.75" customWidth="1"/>
    <col min="7426" max="7426" width="33.875" customWidth="1"/>
    <col min="7427" max="7427" width="16.5" bestFit="1" customWidth="1"/>
    <col min="7428" max="7428" width="38.625" bestFit="1" customWidth="1"/>
    <col min="7430" max="7430" width="4.125" bestFit="1" customWidth="1"/>
    <col min="7431" max="7431" width="11.625" bestFit="1" customWidth="1"/>
    <col min="7432" max="7432" width="7.75" bestFit="1" customWidth="1"/>
    <col min="7681" max="7681" width="41.75" customWidth="1"/>
    <col min="7682" max="7682" width="33.875" customWidth="1"/>
    <col min="7683" max="7683" width="16.5" bestFit="1" customWidth="1"/>
    <col min="7684" max="7684" width="38.625" bestFit="1" customWidth="1"/>
    <col min="7686" max="7686" width="4.125" bestFit="1" customWidth="1"/>
    <col min="7687" max="7687" width="11.625" bestFit="1" customWidth="1"/>
    <col min="7688" max="7688" width="7.75" bestFit="1" customWidth="1"/>
    <col min="7937" max="7937" width="41.75" customWidth="1"/>
    <col min="7938" max="7938" width="33.875" customWidth="1"/>
    <col min="7939" max="7939" width="16.5" bestFit="1" customWidth="1"/>
    <col min="7940" max="7940" width="38.625" bestFit="1" customWidth="1"/>
    <col min="7942" max="7942" width="4.125" bestFit="1" customWidth="1"/>
    <col min="7943" max="7943" width="11.625" bestFit="1" customWidth="1"/>
    <col min="7944" max="7944" width="7.75" bestFit="1" customWidth="1"/>
    <col min="8193" max="8193" width="41.75" customWidth="1"/>
    <col min="8194" max="8194" width="33.875" customWidth="1"/>
    <col min="8195" max="8195" width="16.5" bestFit="1" customWidth="1"/>
    <col min="8196" max="8196" width="38.625" bestFit="1" customWidth="1"/>
    <col min="8198" max="8198" width="4.125" bestFit="1" customWidth="1"/>
    <col min="8199" max="8199" width="11.625" bestFit="1" customWidth="1"/>
    <col min="8200" max="8200" width="7.75" bestFit="1" customWidth="1"/>
    <col min="8449" max="8449" width="41.75" customWidth="1"/>
    <col min="8450" max="8450" width="33.875" customWidth="1"/>
    <col min="8451" max="8451" width="16.5" bestFit="1" customWidth="1"/>
    <col min="8452" max="8452" width="38.625" bestFit="1" customWidth="1"/>
    <col min="8454" max="8454" width="4.125" bestFit="1" customWidth="1"/>
    <col min="8455" max="8455" width="11.625" bestFit="1" customWidth="1"/>
    <col min="8456" max="8456" width="7.75" bestFit="1" customWidth="1"/>
    <col min="8705" max="8705" width="41.75" customWidth="1"/>
    <col min="8706" max="8706" width="33.875" customWidth="1"/>
    <col min="8707" max="8707" width="16.5" bestFit="1" customWidth="1"/>
    <col min="8708" max="8708" width="38.625" bestFit="1" customWidth="1"/>
    <col min="8710" max="8710" width="4.125" bestFit="1" customWidth="1"/>
    <col min="8711" max="8711" width="11.625" bestFit="1" customWidth="1"/>
    <col min="8712" max="8712" width="7.75" bestFit="1" customWidth="1"/>
    <col min="8961" max="8961" width="41.75" customWidth="1"/>
    <col min="8962" max="8962" width="33.875" customWidth="1"/>
    <col min="8963" max="8963" width="16.5" bestFit="1" customWidth="1"/>
    <col min="8964" max="8964" width="38.625" bestFit="1" customWidth="1"/>
    <col min="8966" max="8966" width="4.125" bestFit="1" customWidth="1"/>
    <col min="8967" max="8967" width="11.625" bestFit="1" customWidth="1"/>
    <col min="8968" max="8968" width="7.75" bestFit="1" customWidth="1"/>
    <col min="9217" max="9217" width="41.75" customWidth="1"/>
    <col min="9218" max="9218" width="33.875" customWidth="1"/>
    <col min="9219" max="9219" width="16.5" bestFit="1" customWidth="1"/>
    <col min="9220" max="9220" width="38.625" bestFit="1" customWidth="1"/>
    <col min="9222" max="9222" width="4.125" bestFit="1" customWidth="1"/>
    <col min="9223" max="9223" width="11.625" bestFit="1" customWidth="1"/>
    <col min="9224" max="9224" width="7.75" bestFit="1" customWidth="1"/>
    <col min="9473" max="9473" width="41.75" customWidth="1"/>
    <col min="9474" max="9474" width="33.875" customWidth="1"/>
    <col min="9475" max="9475" width="16.5" bestFit="1" customWidth="1"/>
    <col min="9476" max="9476" width="38.625" bestFit="1" customWidth="1"/>
    <col min="9478" max="9478" width="4.125" bestFit="1" customWidth="1"/>
    <col min="9479" max="9479" width="11.625" bestFit="1" customWidth="1"/>
    <col min="9480" max="9480" width="7.75" bestFit="1" customWidth="1"/>
    <col min="9729" max="9729" width="41.75" customWidth="1"/>
    <col min="9730" max="9730" width="33.875" customWidth="1"/>
    <col min="9731" max="9731" width="16.5" bestFit="1" customWidth="1"/>
    <col min="9732" max="9732" width="38.625" bestFit="1" customWidth="1"/>
    <col min="9734" max="9734" width="4.125" bestFit="1" customWidth="1"/>
    <col min="9735" max="9735" width="11.625" bestFit="1" customWidth="1"/>
    <col min="9736" max="9736" width="7.75" bestFit="1" customWidth="1"/>
    <col min="9985" max="9985" width="41.75" customWidth="1"/>
    <col min="9986" max="9986" width="33.875" customWidth="1"/>
    <col min="9987" max="9987" width="16.5" bestFit="1" customWidth="1"/>
    <col min="9988" max="9988" width="38.625" bestFit="1" customWidth="1"/>
    <col min="9990" max="9990" width="4.125" bestFit="1" customWidth="1"/>
    <col min="9991" max="9991" width="11.625" bestFit="1" customWidth="1"/>
    <col min="9992" max="9992" width="7.75" bestFit="1" customWidth="1"/>
    <col min="10241" max="10241" width="41.75" customWidth="1"/>
    <col min="10242" max="10242" width="33.875" customWidth="1"/>
    <col min="10243" max="10243" width="16.5" bestFit="1" customWidth="1"/>
    <col min="10244" max="10244" width="38.625" bestFit="1" customWidth="1"/>
    <col min="10246" max="10246" width="4.125" bestFit="1" customWidth="1"/>
    <col min="10247" max="10247" width="11.625" bestFit="1" customWidth="1"/>
    <col min="10248" max="10248" width="7.75" bestFit="1" customWidth="1"/>
    <col min="10497" max="10497" width="41.75" customWidth="1"/>
    <col min="10498" max="10498" width="33.875" customWidth="1"/>
    <col min="10499" max="10499" width="16.5" bestFit="1" customWidth="1"/>
    <col min="10500" max="10500" width="38.625" bestFit="1" customWidth="1"/>
    <col min="10502" max="10502" width="4.125" bestFit="1" customWidth="1"/>
    <col min="10503" max="10503" width="11.625" bestFit="1" customWidth="1"/>
    <col min="10504" max="10504" width="7.75" bestFit="1" customWidth="1"/>
    <col min="10753" max="10753" width="41.75" customWidth="1"/>
    <col min="10754" max="10754" width="33.875" customWidth="1"/>
    <col min="10755" max="10755" width="16.5" bestFit="1" customWidth="1"/>
    <col min="10756" max="10756" width="38.625" bestFit="1" customWidth="1"/>
    <col min="10758" max="10758" width="4.125" bestFit="1" customWidth="1"/>
    <col min="10759" max="10759" width="11.625" bestFit="1" customWidth="1"/>
    <col min="10760" max="10760" width="7.75" bestFit="1" customWidth="1"/>
    <col min="11009" max="11009" width="41.75" customWidth="1"/>
    <col min="11010" max="11010" width="33.875" customWidth="1"/>
    <col min="11011" max="11011" width="16.5" bestFit="1" customWidth="1"/>
    <col min="11012" max="11012" width="38.625" bestFit="1" customWidth="1"/>
    <col min="11014" max="11014" width="4.125" bestFit="1" customWidth="1"/>
    <col min="11015" max="11015" width="11.625" bestFit="1" customWidth="1"/>
    <col min="11016" max="11016" width="7.75" bestFit="1" customWidth="1"/>
    <col min="11265" max="11265" width="41.75" customWidth="1"/>
    <col min="11266" max="11266" width="33.875" customWidth="1"/>
    <col min="11267" max="11267" width="16.5" bestFit="1" customWidth="1"/>
    <col min="11268" max="11268" width="38.625" bestFit="1" customWidth="1"/>
    <col min="11270" max="11270" width="4.125" bestFit="1" customWidth="1"/>
    <col min="11271" max="11271" width="11.625" bestFit="1" customWidth="1"/>
    <col min="11272" max="11272" width="7.75" bestFit="1" customWidth="1"/>
    <col min="11521" max="11521" width="41.75" customWidth="1"/>
    <col min="11522" max="11522" width="33.875" customWidth="1"/>
    <col min="11523" max="11523" width="16.5" bestFit="1" customWidth="1"/>
    <col min="11524" max="11524" width="38.625" bestFit="1" customWidth="1"/>
    <col min="11526" max="11526" width="4.125" bestFit="1" customWidth="1"/>
    <col min="11527" max="11527" width="11.625" bestFit="1" customWidth="1"/>
    <col min="11528" max="11528" width="7.75" bestFit="1" customWidth="1"/>
    <col min="11777" max="11777" width="41.75" customWidth="1"/>
    <col min="11778" max="11778" width="33.875" customWidth="1"/>
    <col min="11779" max="11779" width="16.5" bestFit="1" customWidth="1"/>
    <col min="11780" max="11780" width="38.625" bestFit="1" customWidth="1"/>
    <col min="11782" max="11782" width="4.125" bestFit="1" customWidth="1"/>
    <col min="11783" max="11783" width="11.625" bestFit="1" customWidth="1"/>
    <col min="11784" max="11784" width="7.75" bestFit="1" customWidth="1"/>
    <col min="12033" max="12033" width="41.75" customWidth="1"/>
    <col min="12034" max="12034" width="33.875" customWidth="1"/>
    <col min="12035" max="12035" width="16.5" bestFit="1" customWidth="1"/>
    <col min="12036" max="12036" width="38.625" bestFit="1" customWidth="1"/>
    <col min="12038" max="12038" width="4.125" bestFit="1" customWidth="1"/>
    <col min="12039" max="12039" width="11.625" bestFit="1" customWidth="1"/>
    <col min="12040" max="12040" width="7.75" bestFit="1" customWidth="1"/>
    <col min="12289" max="12289" width="41.75" customWidth="1"/>
    <col min="12290" max="12290" width="33.875" customWidth="1"/>
    <col min="12291" max="12291" width="16.5" bestFit="1" customWidth="1"/>
    <col min="12292" max="12292" width="38.625" bestFit="1" customWidth="1"/>
    <col min="12294" max="12294" width="4.125" bestFit="1" customWidth="1"/>
    <col min="12295" max="12295" width="11.625" bestFit="1" customWidth="1"/>
    <col min="12296" max="12296" width="7.75" bestFit="1" customWidth="1"/>
    <col min="12545" max="12545" width="41.75" customWidth="1"/>
    <col min="12546" max="12546" width="33.875" customWidth="1"/>
    <col min="12547" max="12547" width="16.5" bestFit="1" customWidth="1"/>
    <col min="12548" max="12548" width="38.625" bestFit="1" customWidth="1"/>
    <col min="12550" max="12550" width="4.125" bestFit="1" customWidth="1"/>
    <col min="12551" max="12551" width="11.625" bestFit="1" customWidth="1"/>
    <col min="12552" max="12552" width="7.75" bestFit="1" customWidth="1"/>
    <col min="12801" max="12801" width="41.75" customWidth="1"/>
    <col min="12802" max="12802" width="33.875" customWidth="1"/>
    <col min="12803" max="12803" width="16.5" bestFit="1" customWidth="1"/>
    <col min="12804" max="12804" width="38.625" bestFit="1" customWidth="1"/>
    <col min="12806" max="12806" width="4.125" bestFit="1" customWidth="1"/>
    <col min="12807" max="12807" width="11.625" bestFit="1" customWidth="1"/>
    <col min="12808" max="12808" width="7.75" bestFit="1" customWidth="1"/>
    <col min="13057" max="13057" width="41.75" customWidth="1"/>
    <col min="13058" max="13058" width="33.875" customWidth="1"/>
    <col min="13059" max="13059" width="16.5" bestFit="1" customWidth="1"/>
    <col min="13060" max="13060" width="38.625" bestFit="1" customWidth="1"/>
    <col min="13062" max="13062" width="4.125" bestFit="1" customWidth="1"/>
    <col min="13063" max="13063" width="11.625" bestFit="1" customWidth="1"/>
    <col min="13064" max="13064" width="7.75" bestFit="1" customWidth="1"/>
    <col min="13313" max="13313" width="41.75" customWidth="1"/>
    <col min="13314" max="13314" width="33.875" customWidth="1"/>
    <col min="13315" max="13315" width="16.5" bestFit="1" customWidth="1"/>
    <col min="13316" max="13316" width="38.625" bestFit="1" customWidth="1"/>
    <col min="13318" max="13318" width="4.125" bestFit="1" customWidth="1"/>
    <col min="13319" max="13319" width="11.625" bestFit="1" customWidth="1"/>
    <col min="13320" max="13320" width="7.75" bestFit="1" customWidth="1"/>
    <col min="13569" max="13569" width="41.75" customWidth="1"/>
    <col min="13570" max="13570" width="33.875" customWidth="1"/>
    <col min="13571" max="13571" width="16.5" bestFit="1" customWidth="1"/>
    <col min="13572" max="13572" width="38.625" bestFit="1" customWidth="1"/>
    <col min="13574" max="13574" width="4.125" bestFit="1" customWidth="1"/>
    <col min="13575" max="13575" width="11.625" bestFit="1" customWidth="1"/>
    <col min="13576" max="13576" width="7.75" bestFit="1" customWidth="1"/>
    <col min="13825" max="13825" width="41.75" customWidth="1"/>
    <col min="13826" max="13826" width="33.875" customWidth="1"/>
    <col min="13827" max="13827" width="16.5" bestFit="1" customWidth="1"/>
    <col min="13828" max="13828" width="38.625" bestFit="1" customWidth="1"/>
    <col min="13830" max="13830" width="4.125" bestFit="1" customWidth="1"/>
    <col min="13831" max="13831" width="11.625" bestFit="1" customWidth="1"/>
    <col min="13832" max="13832" width="7.75" bestFit="1" customWidth="1"/>
    <col min="14081" max="14081" width="41.75" customWidth="1"/>
    <col min="14082" max="14082" width="33.875" customWidth="1"/>
    <col min="14083" max="14083" width="16.5" bestFit="1" customWidth="1"/>
    <col min="14084" max="14084" width="38.625" bestFit="1" customWidth="1"/>
    <col min="14086" max="14086" width="4.125" bestFit="1" customWidth="1"/>
    <col min="14087" max="14087" width="11.625" bestFit="1" customWidth="1"/>
    <col min="14088" max="14088" width="7.75" bestFit="1" customWidth="1"/>
    <col min="14337" max="14337" width="41.75" customWidth="1"/>
    <col min="14338" max="14338" width="33.875" customWidth="1"/>
    <col min="14339" max="14339" width="16.5" bestFit="1" customWidth="1"/>
    <col min="14340" max="14340" width="38.625" bestFit="1" customWidth="1"/>
    <col min="14342" max="14342" width="4.125" bestFit="1" customWidth="1"/>
    <col min="14343" max="14343" width="11.625" bestFit="1" customWidth="1"/>
    <col min="14344" max="14344" width="7.75" bestFit="1" customWidth="1"/>
    <col min="14593" max="14593" width="41.75" customWidth="1"/>
    <col min="14594" max="14594" width="33.875" customWidth="1"/>
    <col min="14595" max="14595" width="16.5" bestFit="1" customWidth="1"/>
    <col min="14596" max="14596" width="38.625" bestFit="1" customWidth="1"/>
    <col min="14598" max="14598" width="4.125" bestFit="1" customWidth="1"/>
    <col min="14599" max="14599" width="11.625" bestFit="1" customWidth="1"/>
    <col min="14600" max="14600" width="7.75" bestFit="1" customWidth="1"/>
    <col min="14849" max="14849" width="41.75" customWidth="1"/>
    <col min="14850" max="14850" width="33.875" customWidth="1"/>
    <col min="14851" max="14851" width="16.5" bestFit="1" customWidth="1"/>
    <col min="14852" max="14852" width="38.625" bestFit="1" customWidth="1"/>
    <col min="14854" max="14854" width="4.125" bestFit="1" customWidth="1"/>
    <col min="14855" max="14855" width="11.625" bestFit="1" customWidth="1"/>
    <col min="14856" max="14856" width="7.75" bestFit="1" customWidth="1"/>
    <col min="15105" max="15105" width="41.75" customWidth="1"/>
    <col min="15106" max="15106" width="33.875" customWidth="1"/>
    <col min="15107" max="15107" width="16.5" bestFit="1" customWidth="1"/>
    <col min="15108" max="15108" width="38.625" bestFit="1" customWidth="1"/>
    <col min="15110" max="15110" width="4.125" bestFit="1" customWidth="1"/>
    <col min="15111" max="15111" width="11.625" bestFit="1" customWidth="1"/>
    <col min="15112" max="15112" width="7.75" bestFit="1" customWidth="1"/>
    <col min="15361" max="15361" width="41.75" customWidth="1"/>
    <col min="15362" max="15362" width="33.875" customWidth="1"/>
    <col min="15363" max="15363" width="16.5" bestFit="1" customWidth="1"/>
    <col min="15364" max="15364" width="38.625" bestFit="1" customWidth="1"/>
    <col min="15366" max="15366" width="4.125" bestFit="1" customWidth="1"/>
    <col min="15367" max="15367" width="11.625" bestFit="1" customWidth="1"/>
    <col min="15368" max="15368" width="7.75" bestFit="1" customWidth="1"/>
    <col min="15617" max="15617" width="41.75" customWidth="1"/>
    <col min="15618" max="15618" width="33.875" customWidth="1"/>
    <col min="15619" max="15619" width="16.5" bestFit="1" customWidth="1"/>
    <col min="15620" max="15620" width="38.625" bestFit="1" customWidth="1"/>
    <col min="15622" max="15622" width="4.125" bestFit="1" customWidth="1"/>
    <col min="15623" max="15623" width="11.625" bestFit="1" customWidth="1"/>
    <col min="15624" max="15624" width="7.75" bestFit="1" customWidth="1"/>
    <col min="15873" max="15873" width="41.75" customWidth="1"/>
    <col min="15874" max="15874" width="33.875" customWidth="1"/>
    <col min="15875" max="15875" width="16.5" bestFit="1" customWidth="1"/>
    <col min="15876" max="15876" width="38.625" bestFit="1" customWidth="1"/>
    <col min="15878" max="15878" width="4.125" bestFit="1" customWidth="1"/>
    <col min="15879" max="15879" width="11.625" bestFit="1" customWidth="1"/>
    <col min="15880" max="15880" width="7.75" bestFit="1" customWidth="1"/>
    <col min="16129" max="16129" width="41.75" customWidth="1"/>
    <col min="16130" max="16130" width="33.875" customWidth="1"/>
    <col min="16131" max="16131" width="16.5" bestFit="1" customWidth="1"/>
    <col min="16132" max="16132" width="38.625" bestFit="1" customWidth="1"/>
    <col min="16134" max="16134" width="4.125" bestFit="1" customWidth="1"/>
    <col min="16135" max="16135" width="11.625" bestFit="1" customWidth="1"/>
    <col min="16136" max="16136" width="7.75" bestFit="1" customWidth="1"/>
  </cols>
  <sheetData>
    <row r="1" spans="1:8" x14ac:dyDescent="0.25">
      <c r="A1" s="85" t="s">
        <v>1031</v>
      </c>
      <c r="B1" s="85" t="s">
        <v>1032</v>
      </c>
      <c r="C1" s="85" t="s">
        <v>1033</v>
      </c>
      <c r="D1" s="85" t="s">
        <v>209</v>
      </c>
      <c r="E1" s="85" t="s">
        <v>1034</v>
      </c>
      <c r="F1" s="85" t="s">
        <v>208</v>
      </c>
      <c r="G1" s="85" t="s">
        <v>1035</v>
      </c>
      <c r="H1" s="85" t="s">
        <v>1036</v>
      </c>
    </row>
    <row r="2" spans="1:8" x14ac:dyDescent="0.25">
      <c r="A2" s="85" t="s">
        <v>166</v>
      </c>
      <c r="B2" s="85" t="s">
        <v>167</v>
      </c>
      <c r="C2" s="85" t="s">
        <v>168</v>
      </c>
      <c r="D2" s="85" t="s">
        <v>169</v>
      </c>
      <c r="E2" s="85" t="s">
        <v>170</v>
      </c>
      <c r="F2" s="85" t="s">
        <v>171</v>
      </c>
      <c r="G2" s="85" t="b">
        <v>1</v>
      </c>
      <c r="H2" s="85" t="s">
        <v>1037</v>
      </c>
    </row>
    <row r="3" spans="1:8" x14ac:dyDescent="0.25">
      <c r="A3" s="85" t="s">
        <v>172</v>
      </c>
      <c r="B3" s="85" t="s">
        <v>173</v>
      </c>
      <c r="C3" s="85" t="s">
        <v>174</v>
      </c>
      <c r="D3" s="85" t="s">
        <v>175</v>
      </c>
      <c r="E3" s="85" t="s">
        <v>174</v>
      </c>
      <c r="F3" s="85" t="s">
        <v>176</v>
      </c>
      <c r="G3" s="85" t="b">
        <v>1</v>
      </c>
      <c r="H3" s="85" t="s">
        <v>1038</v>
      </c>
    </row>
    <row r="4" spans="1:8" x14ac:dyDescent="0.25">
      <c r="A4" s="85" t="s">
        <v>177</v>
      </c>
      <c r="B4" s="85" t="s">
        <v>178</v>
      </c>
      <c r="C4" s="85" t="s">
        <v>179</v>
      </c>
      <c r="D4" s="85" t="s">
        <v>180</v>
      </c>
      <c r="E4" s="85" t="s">
        <v>181</v>
      </c>
      <c r="F4" s="85" t="s">
        <v>171</v>
      </c>
      <c r="G4" s="85" t="b">
        <v>1</v>
      </c>
      <c r="H4" s="85" t="s">
        <v>1039</v>
      </c>
    </row>
    <row r="5" spans="1:8" x14ac:dyDescent="0.25">
      <c r="A5" s="85" t="s">
        <v>182</v>
      </c>
      <c r="B5" s="85" t="s">
        <v>183</v>
      </c>
      <c r="C5" s="85" t="s">
        <v>184</v>
      </c>
      <c r="D5" s="85" t="s">
        <v>185</v>
      </c>
      <c r="E5" s="85" t="s">
        <v>186</v>
      </c>
      <c r="F5" s="85" t="s">
        <v>171</v>
      </c>
      <c r="G5" s="85" t="b">
        <v>1</v>
      </c>
      <c r="H5" s="85" t="s">
        <v>1040</v>
      </c>
    </row>
    <row r="6" spans="1:8" x14ac:dyDescent="0.25">
      <c r="A6" s="85" t="s">
        <v>187</v>
      </c>
      <c r="B6" s="85" t="s">
        <v>188</v>
      </c>
      <c r="C6" s="85" t="s">
        <v>189</v>
      </c>
      <c r="D6" s="85" t="s">
        <v>190</v>
      </c>
      <c r="E6" s="85" t="s">
        <v>191</v>
      </c>
      <c r="F6" s="85" t="s">
        <v>192</v>
      </c>
      <c r="G6" s="85" t="b">
        <v>1</v>
      </c>
      <c r="H6" s="85" t="s">
        <v>1041</v>
      </c>
    </row>
    <row r="7" spans="1:8" x14ac:dyDescent="0.25">
      <c r="A7" s="85" t="s">
        <v>193</v>
      </c>
      <c r="B7" s="85" t="s">
        <v>194</v>
      </c>
      <c r="C7" s="85" t="s">
        <v>195</v>
      </c>
      <c r="D7" s="85" t="s">
        <v>196</v>
      </c>
      <c r="E7" s="85" t="s">
        <v>197</v>
      </c>
      <c r="F7" s="85" t="s">
        <v>198</v>
      </c>
      <c r="G7" s="85" t="b">
        <v>1</v>
      </c>
      <c r="H7" s="85" t="s">
        <v>1042</v>
      </c>
    </row>
    <row r="8" spans="1:8" x14ac:dyDescent="0.25">
      <c r="A8" s="85" t="s">
        <v>199</v>
      </c>
      <c r="B8" s="85" t="s">
        <v>200</v>
      </c>
      <c r="C8" s="85" t="s">
        <v>201</v>
      </c>
      <c r="D8" s="85" t="s">
        <v>202</v>
      </c>
      <c r="E8" s="85" t="s">
        <v>203</v>
      </c>
      <c r="F8" s="85" t="s">
        <v>171</v>
      </c>
      <c r="G8" s="85" t="b">
        <v>1</v>
      </c>
      <c r="H8" s="85" t="s">
        <v>1043</v>
      </c>
    </row>
    <row r="9" spans="1:8" x14ac:dyDescent="0.25">
      <c r="A9" s="85" t="s">
        <v>204</v>
      </c>
      <c r="B9" s="85" t="s">
        <v>205</v>
      </c>
      <c r="C9" s="85" t="s">
        <v>201</v>
      </c>
      <c r="D9" s="85" t="s">
        <v>206</v>
      </c>
      <c r="E9" s="85" t="s">
        <v>207</v>
      </c>
      <c r="F9" s="85" t="s">
        <v>171</v>
      </c>
      <c r="G9" s="85" t="b">
        <v>1</v>
      </c>
      <c r="H9" s="85" t="s">
        <v>1044</v>
      </c>
    </row>
    <row r="10" spans="1:8" x14ac:dyDescent="0.25">
      <c r="A10" s="85" t="s">
        <v>721</v>
      </c>
      <c r="B10" s="85" t="s">
        <v>1045</v>
      </c>
      <c r="C10" s="85" t="s">
        <v>1046</v>
      </c>
      <c r="D10" s="85" t="s">
        <v>1047</v>
      </c>
      <c r="E10" s="85" t="s">
        <v>1048</v>
      </c>
      <c r="F10" s="85" t="s">
        <v>171</v>
      </c>
      <c r="G10" s="85" t="b">
        <v>1</v>
      </c>
      <c r="H10" s="85" t="s">
        <v>1049</v>
      </c>
    </row>
    <row r="11" spans="1:8" x14ac:dyDescent="0.25">
      <c r="A11" s="85" t="s">
        <v>722</v>
      </c>
      <c r="B11" s="85" t="s">
        <v>1050</v>
      </c>
      <c r="C11" s="85" t="s">
        <v>1046</v>
      </c>
      <c r="D11" s="85" t="s">
        <v>1051</v>
      </c>
      <c r="E11" s="85" t="s">
        <v>1052</v>
      </c>
      <c r="F11" s="85" t="s">
        <v>171</v>
      </c>
      <c r="G11" s="85" t="b">
        <v>1</v>
      </c>
      <c r="H11" s="85" t="s">
        <v>1053</v>
      </c>
    </row>
    <row r="12" spans="1:8" x14ac:dyDescent="0.25">
      <c r="A12" s="85" t="s">
        <v>723</v>
      </c>
      <c r="B12" s="85" t="s">
        <v>1054</v>
      </c>
      <c r="C12" s="85" t="s">
        <v>1055</v>
      </c>
      <c r="D12" s="85" t="s">
        <v>1056</v>
      </c>
      <c r="E12" s="85" t="s">
        <v>1057</v>
      </c>
      <c r="F12" s="85" t="s">
        <v>171</v>
      </c>
      <c r="G12" s="85" t="b">
        <v>1</v>
      </c>
      <c r="H12" s="85" t="s">
        <v>1058</v>
      </c>
    </row>
    <row r="13" spans="1:8" x14ac:dyDescent="0.25">
      <c r="A13" s="85" t="s">
        <v>724</v>
      </c>
      <c r="B13" s="85" t="s">
        <v>1059</v>
      </c>
      <c r="C13" s="85" t="s">
        <v>1060</v>
      </c>
      <c r="D13" s="85" t="s">
        <v>1061</v>
      </c>
      <c r="E13" s="85" t="s">
        <v>1062</v>
      </c>
      <c r="F13" s="85" t="s">
        <v>1063</v>
      </c>
      <c r="G13" s="85" t="b">
        <v>1</v>
      </c>
      <c r="H13" s="85" t="s">
        <v>1064</v>
      </c>
    </row>
    <row r="14" spans="1:8" x14ac:dyDescent="0.25">
      <c r="A14" s="85" t="s">
        <v>725</v>
      </c>
      <c r="B14" s="85" t="s">
        <v>1065</v>
      </c>
      <c r="C14" s="85" t="s">
        <v>1066</v>
      </c>
      <c r="D14" s="85" t="s">
        <v>1067</v>
      </c>
      <c r="E14" s="85" t="s">
        <v>1068</v>
      </c>
      <c r="F14" s="85" t="s">
        <v>171</v>
      </c>
      <c r="G14" s="85" t="b">
        <v>1</v>
      </c>
      <c r="H14" s="85" t="s">
        <v>1069</v>
      </c>
    </row>
    <row r="15" spans="1:8" x14ac:dyDescent="0.25">
      <c r="A15" s="85" t="s">
        <v>726</v>
      </c>
      <c r="B15" s="85" t="s">
        <v>1070</v>
      </c>
      <c r="C15" s="85" t="s">
        <v>201</v>
      </c>
      <c r="D15" s="85" t="s">
        <v>1071</v>
      </c>
      <c r="E15" s="85" t="s">
        <v>1072</v>
      </c>
      <c r="F15" s="85" t="s">
        <v>171</v>
      </c>
      <c r="G15" s="85" t="b">
        <v>1</v>
      </c>
      <c r="H15" s="85" t="s">
        <v>1073</v>
      </c>
    </row>
    <row r="16" spans="1:8" x14ac:dyDescent="0.25">
      <c r="A16" s="85" t="s">
        <v>727</v>
      </c>
      <c r="B16" s="85" t="s">
        <v>1074</v>
      </c>
      <c r="C16" s="85" t="s">
        <v>201</v>
      </c>
      <c r="D16" s="85" t="s">
        <v>1075</v>
      </c>
      <c r="E16" s="85" t="s">
        <v>1076</v>
      </c>
      <c r="F16" s="85" t="s">
        <v>171</v>
      </c>
      <c r="G16" s="85" t="b">
        <v>1</v>
      </c>
      <c r="H16" s="85" t="s">
        <v>1077</v>
      </c>
    </row>
    <row r="17" spans="1:8" x14ac:dyDescent="0.25">
      <c r="A17" s="85" t="s">
        <v>728</v>
      </c>
      <c r="B17" s="85" t="s">
        <v>1078</v>
      </c>
      <c r="C17" s="85">
        <v>7</v>
      </c>
      <c r="D17" s="85" t="s">
        <v>1079</v>
      </c>
      <c r="E17" s="85" t="s">
        <v>1080</v>
      </c>
      <c r="F17" s="85" t="s">
        <v>171</v>
      </c>
      <c r="G17" s="85" t="b">
        <v>1</v>
      </c>
      <c r="H17" s="85" t="s">
        <v>1081</v>
      </c>
    </row>
    <row r="18" spans="1:8" x14ac:dyDescent="0.25">
      <c r="A18" s="85" t="s">
        <v>729</v>
      </c>
      <c r="B18" s="85" t="s">
        <v>1082</v>
      </c>
      <c r="C18" s="85" t="s">
        <v>1083</v>
      </c>
      <c r="D18" s="85" t="s">
        <v>1084</v>
      </c>
      <c r="E18" s="85" t="s">
        <v>1085</v>
      </c>
      <c r="F18" s="85" t="s">
        <v>192</v>
      </c>
      <c r="G18" s="85" t="b">
        <v>1</v>
      </c>
      <c r="H18" s="85" t="s">
        <v>1086</v>
      </c>
    </row>
    <row r="19" spans="1:8" x14ac:dyDescent="0.25">
      <c r="A19" s="85" t="s">
        <v>730</v>
      </c>
      <c r="B19" s="85" t="s">
        <v>1087</v>
      </c>
      <c r="C19" s="85" t="s">
        <v>1088</v>
      </c>
      <c r="D19" s="85" t="s">
        <v>406</v>
      </c>
      <c r="E19" s="85" t="s">
        <v>1089</v>
      </c>
      <c r="F19" s="85" t="s">
        <v>171</v>
      </c>
      <c r="G19" s="85" t="b">
        <v>1</v>
      </c>
      <c r="H19" s="85" t="s">
        <v>1090</v>
      </c>
    </row>
    <row r="20" spans="1:8" x14ac:dyDescent="0.25">
      <c r="A20" s="85" t="s">
        <v>731</v>
      </c>
      <c r="B20" s="85" t="s">
        <v>1091</v>
      </c>
      <c r="C20" s="85" t="s">
        <v>174</v>
      </c>
      <c r="D20" s="85" t="s">
        <v>1092</v>
      </c>
      <c r="E20" s="85" t="s">
        <v>174</v>
      </c>
      <c r="F20" s="85" t="s">
        <v>1093</v>
      </c>
      <c r="G20" s="85" t="b">
        <v>1</v>
      </c>
      <c r="H20" s="85" t="s">
        <v>1094</v>
      </c>
    </row>
    <row r="21" spans="1:8" x14ac:dyDescent="0.25">
      <c r="A21" s="85" t="s">
        <v>732</v>
      </c>
      <c r="B21" s="85" t="s">
        <v>1095</v>
      </c>
      <c r="C21" s="85" t="s">
        <v>1096</v>
      </c>
      <c r="D21" s="85" t="s">
        <v>169</v>
      </c>
      <c r="E21" s="85" t="s">
        <v>1097</v>
      </c>
      <c r="F21" s="85" t="s">
        <v>171</v>
      </c>
      <c r="G21" s="85" t="b">
        <v>1</v>
      </c>
      <c r="H21" s="85" t="s">
        <v>1098</v>
      </c>
    </row>
    <row r="22" spans="1:8" x14ac:dyDescent="0.25">
      <c r="A22" s="85" t="s">
        <v>733</v>
      </c>
      <c r="B22" s="85" t="s">
        <v>1099</v>
      </c>
      <c r="C22" s="85" t="s">
        <v>1046</v>
      </c>
      <c r="D22" s="85" t="s">
        <v>1100</v>
      </c>
      <c r="E22" s="85" t="s">
        <v>1101</v>
      </c>
      <c r="F22" s="85" t="s">
        <v>171</v>
      </c>
      <c r="G22" s="85" t="b">
        <v>1</v>
      </c>
      <c r="H22" s="85" t="s">
        <v>1102</v>
      </c>
    </row>
    <row r="23" spans="1:8" x14ac:dyDescent="0.25">
      <c r="A23" s="85" t="s">
        <v>734</v>
      </c>
      <c r="B23" s="85" t="s">
        <v>1103</v>
      </c>
      <c r="C23" s="85" t="s">
        <v>1055</v>
      </c>
      <c r="D23" s="85" t="s">
        <v>1104</v>
      </c>
      <c r="E23" s="85" t="s">
        <v>1105</v>
      </c>
      <c r="F23" s="85" t="s">
        <v>1106</v>
      </c>
      <c r="G23" s="85" t="b">
        <v>1</v>
      </c>
      <c r="H23" s="85" t="s">
        <v>1107</v>
      </c>
    </row>
    <row r="24" spans="1:8" x14ac:dyDescent="0.25">
      <c r="A24" s="85" t="s">
        <v>735</v>
      </c>
      <c r="B24" s="85" t="s">
        <v>1108</v>
      </c>
      <c r="C24" s="85" t="s">
        <v>1109</v>
      </c>
      <c r="D24" s="85" t="s">
        <v>1110</v>
      </c>
      <c r="E24" s="85" t="s">
        <v>174</v>
      </c>
      <c r="F24" s="85" t="s">
        <v>171</v>
      </c>
      <c r="G24" s="85" t="b">
        <v>1</v>
      </c>
      <c r="H24" s="85" t="s">
        <v>1111</v>
      </c>
    </row>
    <row r="25" spans="1:8" x14ac:dyDescent="0.25">
      <c r="A25" s="85" t="s">
        <v>736</v>
      </c>
      <c r="B25" s="85" t="s">
        <v>1112</v>
      </c>
      <c r="C25" s="85" t="s">
        <v>1046</v>
      </c>
      <c r="D25" s="85" t="s">
        <v>1113</v>
      </c>
      <c r="E25" s="85" t="s">
        <v>1114</v>
      </c>
      <c r="F25" s="85" t="s">
        <v>171</v>
      </c>
      <c r="G25" s="85" t="b">
        <v>1</v>
      </c>
      <c r="H25" s="85" t="s">
        <v>1115</v>
      </c>
    </row>
    <row r="26" spans="1:8" x14ac:dyDescent="0.25">
      <c r="A26" s="85" t="s">
        <v>737</v>
      </c>
      <c r="B26" s="85" t="s">
        <v>1116</v>
      </c>
      <c r="C26" s="85" t="s">
        <v>1117</v>
      </c>
      <c r="D26" s="85" t="s">
        <v>1118</v>
      </c>
      <c r="E26" s="85" t="s">
        <v>1119</v>
      </c>
      <c r="F26" s="85" t="s">
        <v>176</v>
      </c>
      <c r="G26" s="85" t="b">
        <v>1</v>
      </c>
      <c r="H26" s="85" t="s">
        <v>1120</v>
      </c>
    </row>
    <row r="27" spans="1:8" x14ac:dyDescent="0.25">
      <c r="A27" s="85" t="s">
        <v>738</v>
      </c>
      <c r="B27" s="85" t="s">
        <v>1121</v>
      </c>
      <c r="C27" s="85">
        <v>23</v>
      </c>
      <c r="D27" s="85" t="s">
        <v>1122</v>
      </c>
      <c r="E27" s="85" t="s">
        <v>1123</v>
      </c>
      <c r="F27" s="85" t="s">
        <v>198</v>
      </c>
      <c r="G27" s="85" t="b">
        <v>1</v>
      </c>
      <c r="H27" s="85" t="s">
        <v>1124</v>
      </c>
    </row>
    <row r="28" spans="1:8" x14ac:dyDescent="0.25">
      <c r="A28" s="85" t="s">
        <v>739</v>
      </c>
      <c r="B28" s="85" t="s">
        <v>1125</v>
      </c>
      <c r="C28" s="85" t="s">
        <v>174</v>
      </c>
      <c r="D28" s="85" t="s">
        <v>1126</v>
      </c>
      <c r="E28" s="85" t="s">
        <v>1127</v>
      </c>
      <c r="F28" s="85" t="s">
        <v>1128</v>
      </c>
      <c r="G28" s="85" t="b">
        <v>1</v>
      </c>
      <c r="H28" s="85" t="s">
        <v>1129</v>
      </c>
    </row>
    <row r="29" spans="1:8" x14ac:dyDescent="0.25">
      <c r="A29" s="85" t="s">
        <v>740</v>
      </c>
      <c r="B29" s="85" t="s">
        <v>1130</v>
      </c>
      <c r="C29" s="85" t="s">
        <v>1131</v>
      </c>
      <c r="D29" s="85" t="s">
        <v>1132</v>
      </c>
      <c r="E29" s="85" t="s">
        <v>1133</v>
      </c>
      <c r="F29" s="85" t="s">
        <v>198</v>
      </c>
      <c r="G29" s="85" t="b">
        <v>1</v>
      </c>
      <c r="H29" s="85" t="s">
        <v>1134</v>
      </c>
    </row>
    <row r="30" spans="1:8" x14ac:dyDescent="0.25">
      <c r="A30" s="85" t="s">
        <v>741</v>
      </c>
      <c r="B30" s="85" t="s">
        <v>1135</v>
      </c>
      <c r="C30" s="85" t="s">
        <v>1046</v>
      </c>
      <c r="D30" s="85" t="s">
        <v>1136</v>
      </c>
      <c r="E30" s="85" t="s">
        <v>1137</v>
      </c>
      <c r="F30" s="85" t="s">
        <v>1138</v>
      </c>
      <c r="G30" s="85" t="b">
        <v>1</v>
      </c>
      <c r="H30" s="85" t="s">
        <v>1139</v>
      </c>
    </row>
    <row r="31" spans="1:8" x14ac:dyDescent="0.25">
      <c r="A31" s="85" t="s">
        <v>742</v>
      </c>
      <c r="B31" s="85" t="s">
        <v>1140</v>
      </c>
      <c r="C31" s="85" t="s">
        <v>1141</v>
      </c>
      <c r="D31" s="85" t="s">
        <v>1142</v>
      </c>
      <c r="E31" s="85" t="s">
        <v>1143</v>
      </c>
      <c r="F31" s="85" t="s">
        <v>171</v>
      </c>
      <c r="G31" s="85" t="b">
        <v>1</v>
      </c>
      <c r="H31" s="85" t="s">
        <v>1144</v>
      </c>
    </row>
    <row r="32" spans="1:8" x14ac:dyDescent="0.25">
      <c r="A32" s="85" t="s">
        <v>743</v>
      </c>
      <c r="B32" s="85" t="s">
        <v>1145</v>
      </c>
      <c r="C32" s="85" t="s">
        <v>1146</v>
      </c>
      <c r="D32" s="85" t="s">
        <v>1147</v>
      </c>
      <c r="E32" s="85" t="s">
        <v>1148</v>
      </c>
      <c r="F32" s="85" t="s">
        <v>171</v>
      </c>
      <c r="G32" s="85" t="b">
        <v>1</v>
      </c>
      <c r="H32" s="85" t="s">
        <v>1149</v>
      </c>
    </row>
    <row r="33" spans="1:8" x14ac:dyDescent="0.25">
      <c r="A33" s="85" t="s">
        <v>744</v>
      </c>
      <c r="B33" s="85" t="s">
        <v>1150</v>
      </c>
      <c r="C33" s="85" t="s">
        <v>1151</v>
      </c>
      <c r="D33" s="85" t="s">
        <v>1152</v>
      </c>
      <c r="E33" s="85" t="s">
        <v>1153</v>
      </c>
      <c r="F33" s="85" t="s">
        <v>1154</v>
      </c>
      <c r="G33" s="85" t="b">
        <v>1</v>
      </c>
      <c r="H33" s="85" t="s">
        <v>1155</v>
      </c>
    </row>
    <row r="34" spans="1:8" x14ac:dyDescent="0.25">
      <c r="A34" s="85" t="s">
        <v>745</v>
      </c>
      <c r="B34" s="85" t="s">
        <v>1156</v>
      </c>
      <c r="C34" s="85" t="s">
        <v>1083</v>
      </c>
      <c r="D34" s="85" t="s">
        <v>1157</v>
      </c>
      <c r="E34" s="85" t="s">
        <v>1158</v>
      </c>
      <c r="F34" s="85" t="s">
        <v>171</v>
      </c>
      <c r="G34" s="85" t="b">
        <v>1</v>
      </c>
      <c r="H34" s="85" t="s">
        <v>1159</v>
      </c>
    </row>
    <row r="35" spans="1:8" x14ac:dyDescent="0.25">
      <c r="A35" s="85" t="s">
        <v>746</v>
      </c>
      <c r="B35" s="85" t="s">
        <v>1160</v>
      </c>
      <c r="C35" s="85" t="s">
        <v>1161</v>
      </c>
      <c r="D35" s="85" t="s">
        <v>1162</v>
      </c>
      <c r="E35" s="85" t="s">
        <v>1163</v>
      </c>
      <c r="F35" s="85" t="s">
        <v>1164</v>
      </c>
      <c r="G35" s="85" t="b">
        <v>1</v>
      </c>
      <c r="H35" s="85" t="s">
        <v>1165</v>
      </c>
    </row>
    <row r="36" spans="1:8" x14ac:dyDescent="0.25">
      <c r="A36" s="85" t="s">
        <v>747</v>
      </c>
      <c r="B36" s="85" t="s">
        <v>1166</v>
      </c>
      <c r="C36" s="85" t="s">
        <v>1167</v>
      </c>
      <c r="D36" s="85" t="s">
        <v>1168</v>
      </c>
      <c r="E36" s="85" t="s">
        <v>1169</v>
      </c>
      <c r="F36" s="85" t="s">
        <v>1063</v>
      </c>
      <c r="G36" s="85" t="b">
        <v>1</v>
      </c>
      <c r="H36" s="85" t="s">
        <v>1170</v>
      </c>
    </row>
    <row r="37" spans="1:8" x14ac:dyDescent="0.25">
      <c r="A37" s="85" t="s">
        <v>748</v>
      </c>
      <c r="B37" s="85" t="s">
        <v>1171</v>
      </c>
      <c r="C37" s="85" t="s">
        <v>1172</v>
      </c>
      <c r="D37" s="85" t="s">
        <v>1173</v>
      </c>
      <c r="E37" s="85" t="s">
        <v>1174</v>
      </c>
      <c r="F37" s="85" t="s">
        <v>171</v>
      </c>
      <c r="G37" s="85" t="b">
        <v>1</v>
      </c>
      <c r="H37" s="85" t="s">
        <v>1175</v>
      </c>
    </row>
    <row r="38" spans="1:8" x14ac:dyDescent="0.25">
      <c r="A38" s="85" t="s">
        <v>749</v>
      </c>
      <c r="B38" s="85" t="s">
        <v>1176</v>
      </c>
      <c r="C38" s="85" t="s">
        <v>201</v>
      </c>
      <c r="D38" s="85" t="s">
        <v>1177</v>
      </c>
      <c r="E38" s="85" t="s">
        <v>1178</v>
      </c>
      <c r="F38" s="85" t="s">
        <v>171</v>
      </c>
      <c r="G38" s="85" t="b">
        <v>1</v>
      </c>
      <c r="H38" s="85" t="s">
        <v>1179</v>
      </c>
    </row>
    <row r="39" spans="1:8" x14ac:dyDescent="0.25">
      <c r="A39" s="85" t="s">
        <v>750</v>
      </c>
      <c r="B39" s="85" t="s">
        <v>1180</v>
      </c>
      <c r="C39" s="85" t="s">
        <v>1181</v>
      </c>
      <c r="D39" s="85" t="s">
        <v>1182</v>
      </c>
      <c r="E39" s="85" t="s">
        <v>1183</v>
      </c>
      <c r="F39" s="85" t="s">
        <v>171</v>
      </c>
      <c r="G39" s="85" t="b">
        <v>1</v>
      </c>
      <c r="H39" s="85" t="s">
        <v>1184</v>
      </c>
    </row>
    <row r="40" spans="1:8" x14ac:dyDescent="0.25">
      <c r="A40" s="85" t="s">
        <v>751</v>
      </c>
      <c r="B40" s="85" t="s">
        <v>1185</v>
      </c>
      <c r="C40" s="85" t="s">
        <v>1186</v>
      </c>
      <c r="D40" s="85" t="s">
        <v>1187</v>
      </c>
      <c r="E40" s="85" t="s">
        <v>1188</v>
      </c>
      <c r="F40" s="85" t="s">
        <v>171</v>
      </c>
      <c r="G40" s="85" t="b">
        <v>1</v>
      </c>
      <c r="H40" s="85" t="s">
        <v>1189</v>
      </c>
    </row>
    <row r="41" spans="1:8" x14ac:dyDescent="0.25">
      <c r="A41" s="85" t="s">
        <v>751</v>
      </c>
      <c r="B41" s="85" t="s">
        <v>1190</v>
      </c>
      <c r="C41" s="85" t="s">
        <v>1191</v>
      </c>
      <c r="D41" s="85" t="s">
        <v>1192</v>
      </c>
      <c r="E41" s="85" t="s">
        <v>1193</v>
      </c>
      <c r="F41" s="85" t="s">
        <v>171</v>
      </c>
      <c r="G41" s="85" t="b">
        <v>1</v>
      </c>
      <c r="H41" s="85" t="s">
        <v>1194</v>
      </c>
    </row>
    <row r="42" spans="1:8" x14ac:dyDescent="0.25">
      <c r="A42" s="85" t="s">
        <v>751</v>
      </c>
      <c r="B42" s="85" t="s">
        <v>1195</v>
      </c>
      <c r="C42" s="85" t="s">
        <v>1196</v>
      </c>
      <c r="D42" s="85" t="s">
        <v>1197</v>
      </c>
      <c r="E42" s="85" t="s">
        <v>1198</v>
      </c>
      <c r="F42" s="85" t="s">
        <v>171</v>
      </c>
      <c r="G42" s="85" t="b">
        <v>1</v>
      </c>
      <c r="H42" s="85" t="s">
        <v>1199</v>
      </c>
    </row>
    <row r="43" spans="1:8" x14ac:dyDescent="0.25">
      <c r="A43" s="85" t="s">
        <v>751</v>
      </c>
      <c r="B43" s="85" t="s">
        <v>1200</v>
      </c>
      <c r="C43" s="85" t="s">
        <v>1201</v>
      </c>
      <c r="D43" s="85" t="s">
        <v>1202</v>
      </c>
      <c r="E43" s="85" t="s">
        <v>1203</v>
      </c>
      <c r="F43" s="85" t="s">
        <v>171</v>
      </c>
      <c r="G43" s="85" t="b">
        <v>1</v>
      </c>
      <c r="H43" s="85" t="s">
        <v>1204</v>
      </c>
    </row>
    <row r="44" spans="1:8" x14ac:dyDescent="0.25">
      <c r="A44" s="85" t="s">
        <v>751</v>
      </c>
      <c r="B44" s="85" t="s">
        <v>1205</v>
      </c>
      <c r="C44" s="85" t="s">
        <v>2362</v>
      </c>
      <c r="D44" s="85" t="s">
        <v>1206</v>
      </c>
      <c r="E44" s="85" t="s">
        <v>1207</v>
      </c>
      <c r="F44" s="85" t="s">
        <v>171</v>
      </c>
      <c r="G44" s="85" t="b">
        <v>1</v>
      </c>
      <c r="H44" s="85" t="s">
        <v>1208</v>
      </c>
    </row>
    <row r="45" spans="1:8" x14ac:dyDescent="0.25">
      <c r="A45" s="85" t="s">
        <v>751</v>
      </c>
      <c r="B45" s="85" t="s">
        <v>1209</v>
      </c>
      <c r="C45" s="85" t="s">
        <v>1210</v>
      </c>
      <c r="D45" s="85" t="s">
        <v>1211</v>
      </c>
      <c r="E45" s="85" t="s">
        <v>1212</v>
      </c>
      <c r="F45" s="85" t="s">
        <v>171</v>
      </c>
      <c r="G45" s="85" t="b">
        <v>1</v>
      </c>
      <c r="H45" s="85" t="s">
        <v>1213</v>
      </c>
    </row>
    <row r="46" spans="1:8" x14ac:dyDescent="0.25">
      <c r="A46" s="85" t="s">
        <v>751</v>
      </c>
      <c r="B46" s="85" t="s">
        <v>1214</v>
      </c>
      <c r="C46" s="85" t="s">
        <v>2363</v>
      </c>
      <c r="D46" s="85" t="s">
        <v>1215</v>
      </c>
      <c r="E46" s="85" t="s">
        <v>1216</v>
      </c>
      <c r="F46" s="85" t="s">
        <v>171</v>
      </c>
      <c r="G46" s="85" t="b">
        <v>1</v>
      </c>
      <c r="H46" s="85" t="s">
        <v>1217</v>
      </c>
    </row>
    <row r="47" spans="1:8" x14ac:dyDescent="0.25">
      <c r="A47" s="85" t="s">
        <v>751</v>
      </c>
      <c r="B47" s="85" t="s">
        <v>1218</v>
      </c>
      <c r="C47" s="85" t="s">
        <v>1219</v>
      </c>
      <c r="D47" s="85" t="s">
        <v>1220</v>
      </c>
      <c r="E47" s="85" t="s">
        <v>1221</v>
      </c>
      <c r="F47" s="85" t="s">
        <v>171</v>
      </c>
      <c r="G47" s="85" t="b">
        <v>1</v>
      </c>
      <c r="H47" s="85" t="s">
        <v>1222</v>
      </c>
    </row>
    <row r="48" spans="1:8" x14ac:dyDescent="0.25">
      <c r="A48" s="85" t="s">
        <v>751</v>
      </c>
      <c r="B48" s="85" t="s">
        <v>1223</v>
      </c>
      <c r="C48" s="85" t="s">
        <v>1224</v>
      </c>
      <c r="D48" s="85" t="s">
        <v>1225</v>
      </c>
      <c r="E48" s="85" t="s">
        <v>203</v>
      </c>
      <c r="F48" s="85" t="s">
        <v>171</v>
      </c>
      <c r="G48" s="85" t="b">
        <v>1</v>
      </c>
      <c r="H48" s="85" t="s">
        <v>1226</v>
      </c>
    </row>
    <row r="49" spans="1:8" x14ac:dyDescent="0.25">
      <c r="A49" s="85" t="s">
        <v>752</v>
      </c>
      <c r="B49" s="85" t="s">
        <v>1227</v>
      </c>
      <c r="C49" s="85" t="s">
        <v>1228</v>
      </c>
      <c r="D49" s="85" t="s">
        <v>1229</v>
      </c>
      <c r="E49" s="85" t="s">
        <v>1230</v>
      </c>
      <c r="F49" s="85" t="s">
        <v>171</v>
      </c>
      <c r="G49" s="85" t="b">
        <v>1</v>
      </c>
      <c r="H49" s="85" t="s">
        <v>1231</v>
      </c>
    </row>
    <row r="50" spans="1:8" x14ac:dyDescent="0.25">
      <c r="A50" s="85" t="s">
        <v>753</v>
      </c>
      <c r="B50" s="85" t="s">
        <v>1232</v>
      </c>
      <c r="C50" s="85" t="s">
        <v>1233</v>
      </c>
      <c r="D50" s="85" t="s">
        <v>1234</v>
      </c>
      <c r="E50" s="85" t="s">
        <v>1174</v>
      </c>
      <c r="F50" s="85" t="s">
        <v>171</v>
      </c>
      <c r="G50" s="85" t="b">
        <v>1</v>
      </c>
      <c r="H50" s="85" t="s">
        <v>1235</v>
      </c>
    </row>
    <row r="51" spans="1:8" x14ac:dyDescent="0.25">
      <c r="A51" s="85" t="s">
        <v>754</v>
      </c>
      <c r="B51" s="85" t="s">
        <v>1236</v>
      </c>
      <c r="C51" s="85" t="s">
        <v>1151</v>
      </c>
      <c r="D51" s="85" t="s">
        <v>1237</v>
      </c>
      <c r="E51" s="85" t="s">
        <v>1238</v>
      </c>
      <c r="F51" s="85" t="s">
        <v>1239</v>
      </c>
      <c r="G51" s="85" t="b">
        <v>1</v>
      </c>
      <c r="H51" s="85" t="s">
        <v>1240</v>
      </c>
    </row>
    <row r="52" spans="1:8" x14ac:dyDescent="0.25">
      <c r="A52" s="85" t="s">
        <v>755</v>
      </c>
      <c r="B52" s="85" t="s">
        <v>1241</v>
      </c>
      <c r="C52" s="85" t="s">
        <v>2364</v>
      </c>
      <c r="D52" s="85" t="s">
        <v>1242</v>
      </c>
      <c r="E52" s="85" t="s">
        <v>1243</v>
      </c>
      <c r="F52" s="85" t="s">
        <v>1244</v>
      </c>
      <c r="G52" s="85" t="b">
        <v>1</v>
      </c>
      <c r="H52" s="85" t="s">
        <v>1245</v>
      </c>
    </row>
    <row r="53" spans="1:8" x14ac:dyDescent="0.25">
      <c r="A53" s="85" t="s">
        <v>756</v>
      </c>
      <c r="B53" s="85" t="s">
        <v>1246</v>
      </c>
      <c r="C53" s="85" t="s">
        <v>1247</v>
      </c>
      <c r="D53" s="85" t="s">
        <v>1248</v>
      </c>
      <c r="E53" s="85" t="s">
        <v>1249</v>
      </c>
      <c r="F53" s="85" t="s">
        <v>171</v>
      </c>
      <c r="G53" s="85" t="b">
        <v>1</v>
      </c>
      <c r="H53" s="85" t="s">
        <v>1250</v>
      </c>
    </row>
    <row r="54" spans="1:8" x14ac:dyDescent="0.25">
      <c r="A54" s="85" t="s">
        <v>757</v>
      </c>
      <c r="B54" s="85" t="s">
        <v>1251</v>
      </c>
      <c r="C54" s="85" t="s">
        <v>2365</v>
      </c>
      <c r="D54" s="85" t="s">
        <v>1252</v>
      </c>
      <c r="E54" s="85" t="s">
        <v>1253</v>
      </c>
      <c r="F54" s="85" t="s">
        <v>171</v>
      </c>
      <c r="G54" s="85" t="b">
        <v>1</v>
      </c>
      <c r="H54" s="85" t="s">
        <v>1254</v>
      </c>
    </row>
    <row r="55" spans="1:8" x14ac:dyDescent="0.25">
      <c r="A55" s="85" t="s">
        <v>758</v>
      </c>
      <c r="B55" s="85" t="s">
        <v>1255</v>
      </c>
      <c r="C55" s="85" t="s">
        <v>1167</v>
      </c>
      <c r="D55" s="85" t="s">
        <v>1256</v>
      </c>
      <c r="E55" s="85" t="s">
        <v>1257</v>
      </c>
      <c r="F55" s="85" t="s">
        <v>171</v>
      </c>
      <c r="G55" s="85" t="b">
        <v>1</v>
      </c>
      <c r="H55" s="85" t="s">
        <v>1258</v>
      </c>
    </row>
    <row r="56" spans="1:8" x14ac:dyDescent="0.25">
      <c r="A56" s="85" t="s">
        <v>758</v>
      </c>
      <c r="B56" s="85" t="s">
        <v>1259</v>
      </c>
      <c r="C56" s="85" t="s">
        <v>1260</v>
      </c>
      <c r="D56" s="85" t="s">
        <v>1261</v>
      </c>
      <c r="E56" s="85" t="s">
        <v>1262</v>
      </c>
      <c r="F56" s="85" t="s">
        <v>171</v>
      </c>
      <c r="G56" s="85" t="b">
        <v>1</v>
      </c>
      <c r="H56" s="85" t="s">
        <v>1263</v>
      </c>
    </row>
    <row r="57" spans="1:8" x14ac:dyDescent="0.25">
      <c r="A57" s="85" t="s">
        <v>758</v>
      </c>
      <c r="B57" s="85" t="s">
        <v>1264</v>
      </c>
      <c r="C57" s="85" t="s">
        <v>1131</v>
      </c>
      <c r="D57" s="85" t="s">
        <v>1265</v>
      </c>
      <c r="E57" s="85" t="s">
        <v>1266</v>
      </c>
      <c r="F57" s="85" t="s">
        <v>171</v>
      </c>
      <c r="G57" s="85" t="b">
        <v>1</v>
      </c>
      <c r="H57" s="85" t="s">
        <v>1267</v>
      </c>
    </row>
    <row r="58" spans="1:8" x14ac:dyDescent="0.25">
      <c r="A58" s="85" t="s">
        <v>758</v>
      </c>
      <c r="B58" s="85" t="s">
        <v>1268</v>
      </c>
      <c r="C58" s="85" t="s">
        <v>201</v>
      </c>
      <c r="D58" s="85" t="s">
        <v>1269</v>
      </c>
      <c r="E58" s="85" t="s">
        <v>1270</v>
      </c>
      <c r="F58" s="85" t="s">
        <v>171</v>
      </c>
      <c r="G58" s="85" t="b">
        <v>1</v>
      </c>
      <c r="H58" s="85" t="s">
        <v>1271</v>
      </c>
    </row>
    <row r="59" spans="1:8" x14ac:dyDescent="0.25">
      <c r="A59" s="85" t="s">
        <v>759</v>
      </c>
      <c r="B59" s="85" t="s">
        <v>1272</v>
      </c>
      <c r="C59" s="85" t="s">
        <v>1273</v>
      </c>
      <c r="D59" s="85" t="s">
        <v>1274</v>
      </c>
      <c r="E59" s="85" t="s">
        <v>1275</v>
      </c>
      <c r="F59" s="85" t="s">
        <v>171</v>
      </c>
      <c r="G59" s="85" t="b">
        <v>1</v>
      </c>
      <c r="H59" s="85" t="s">
        <v>1276</v>
      </c>
    </row>
    <row r="60" spans="1:8" x14ac:dyDescent="0.25">
      <c r="A60" s="85" t="s">
        <v>760</v>
      </c>
      <c r="B60" s="85" t="s">
        <v>1277</v>
      </c>
      <c r="C60" s="85" t="s">
        <v>1278</v>
      </c>
      <c r="D60" s="85" t="s">
        <v>1279</v>
      </c>
      <c r="E60" s="85" t="s">
        <v>1280</v>
      </c>
      <c r="F60" s="85" t="s">
        <v>171</v>
      </c>
      <c r="G60" s="85" t="b">
        <v>1</v>
      </c>
      <c r="H60" s="85" t="s">
        <v>1281</v>
      </c>
    </row>
    <row r="61" spans="1:8" x14ac:dyDescent="0.25">
      <c r="A61" s="85" t="s">
        <v>761</v>
      </c>
      <c r="B61" s="85" t="s">
        <v>1282</v>
      </c>
      <c r="C61" s="85" t="s">
        <v>174</v>
      </c>
      <c r="D61" s="85" t="s">
        <v>1283</v>
      </c>
      <c r="E61" s="85" t="s">
        <v>1284</v>
      </c>
      <c r="F61" s="85" t="s">
        <v>171</v>
      </c>
      <c r="G61" s="85" t="b">
        <v>1</v>
      </c>
      <c r="H61" s="85" t="s">
        <v>1285</v>
      </c>
    </row>
    <row r="62" spans="1:8" x14ac:dyDescent="0.25">
      <c r="A62" s="85" t="s">
        <v>762</v>
      </c>
      <c r="B62" s="85" t="s">
        <v>1286</v>
      </c>
      <c r="C62" s="85" t="s">
        <v>2366</v>
      </c>
      <c r="D62" s="85" t="s">
        <v>1287</v>
      </c>
      <c r="E62" s="85" t="s">
        <v>1288</v>
      </c>
      <c r="F62" s="85" t="s">
        <v>171</v>
      </c>
      <c r="G62" s="85" t="b">
        <v>1</v>
      </c>
      <c r="H62" s="85" t="s">
        <v>1289</v>
      </c>
    </row>
    <row r="63" spans="1:8" x14ac:dyDescent="0.25">
      <c r="A63" s="85" t="s">
        <v>763</v>
      </c>
      <c r="B63" s="85" t="s">
        <v>1290</v>
      </c>
      <c r="C63" s="85" t="s">
        <v>1046</v>
      </c>
      <c r="D63" s="85" t="s">
        <v>1291</v>
      </c>
      <c r="E63" s="85" t="s">
        <v>1292</v>
      </c>
      <c r="F63" s="85" t="s">
        <v>1128</v>
      </c>
      <c r="G63" s="85" t="b">
        <v>1</v>
      </c>
      <c r="H63" s="85" t="s">
        <v>1293</v>
      </c>
    </row>
    <row r="64" spans="1:8" x14ac:dyDescent="0.25">
      <c r="A64" s="85" t="s">
        <v>764</v>
      </c>
      <c r="B64" s="85" t="s">
        <v>1294</v>
      </c>
      <c r="C64" s="85" t="s">
        <v>1295</v>
      </c>
      <c r="D64" s="85" t="s">
        <v>1296</v>
      </c>
      <c r="E64" s="85" t="s">
        <v>1297</v>
      </c>
      <c r="F64" s="85" t="s">
        <v>171</v>
      </c>
      <c r="G64" s="85" t="b">
        <v>1</v>
      </c>
      <c r="H64" s="85" t="s">
        <v>1298</v>
      </c>
    </row>
    <row r="65" spans="1:8" x14ac:dyDescent="0.25">
      <c r="A65" s="85" t="s">
        <v>765</v>
      </c>
      <c r="B65" s="85" t="s">
        <v>1299</v>
      </c>
      <c r="C65" s="85" t="s">
        <v>1300</v>
      </c>
      <c r="D65" s="85" t="s">
        <v>1301</v>
      </c>
      <c r="E65" s="85" t="s">
        <v>1046</v>
      </c>
      <c r="F65" s="85" t="s">
        <v>1093</v>
      </c>
      <c r="G65" s="85" t="b">
        <v>1</v>
      </c>
      <c r="H65" s="85" t="s">
        <v>1302</v>
      </c>
    </row>
    <row r="66" spans="1:8" x14ac:dyDescent="0.25">
      <c r="A66" s="85" t="s">
        <v>766</v>
      </c>
      <c r="B66" s="85" t="s">
        <v>1303</v>
      </c>
      <c r="C66" s="85" t="s">
        <v>1300</v>
      </c>
      <c r="D66" s="85" t="s">
        <v>1304</v>
      </c>
      <c r="E66" s="85" t="s">
        <v>1117</v>
      </c>
      <c r="F66" s="85" t="s">
        <v>1093</v>
      </c>
      <c r="G66" s="85" t="b">
        <v>1</v>
      </c>
      <c r="H66" s="85" t="s">
        <v>1305</v>
      </c>
    </row>
    <row r="67" spans="1:8" x14ac:dyDescent="0.25">
      <c r="A67" s="85" t="s">
        <v>767</v>
      </c>
      <c r="B67" s="85" t="s">
        <v>1306</v>
      </c>
      <c r="C67" s="85" t="s">
        <v>1131</v>
      </c>
      <c r="D67" s="85" t="s">
        <v>1307</v>
      </c>
      <c r="E67" s="85" t="s">
        <v>1308</v>
      </c>
      <c r="F67" s="85" t="s">
        <v>1063</v>
      </c>
      <c r="G67" s="85" t="b">
        <v>1</v>
      </c>
      <c r="H67" s="85" t="s">
        <v>1309</v>
      </c>
    </row>
    <row r="68" spans="1:8" x14ac:dyDescent="0.25">
      <c r="A68" s="85" t="s">
        <v>768</v>
      </c>
      <c r="B68" s="85" t="s">
        <v>1310</v>
      </c>
      <c r="C68" s="85" t="s">
        <v>1046</v>
      </c>
      <c r="D68" s="85" t="s">
        <v>1311</v>
      </c>
      <c r="E68" s="85" t="s">
        <v>1312</v>
      </c>
      <c r="F68" s="85" t="s">
        <v>171</v>
      </c>
      <c r="G68" s="85" t="b">
        <v>1</v>
      </c>
      <c r="H68" s="85" t="s">
        <v>1313</v>
      </c>
    </row>
    <row r="69" spans="1:8" x14ac:dyDescent="0.25">
      <c r="A69" s="85" t="s">
        <v>769</v>
      </c>
      <c r="B69" s="85" t="s">
        <v>1314</v>
      </c>
      <c r="C69" s="85" t="s">
        <v>1315</v>
      </c>
      <c r="D69" s="85" t="s">
        <v>1316</v>
      </c>
      <c r="E69" s="85" t="s">
        <v>1317</v>
      </c>
      <c r="F69" s="85" t="s">
        <v>1093</v>
      </c>
      <c r="G69" s="85" t="b">
        <v>1</v>
      </c>
      <c r="H69" s="85" t="s">
        <v>1318</v>
      </c>
    </row>
    <row r="70" spans="1:8" x14ac:dyDescent="0.25">
      <c r="A70" s="85" t="s">
        <v>770</v>
      </c>
      <c r="B70" s="85" t="s">
        <v>1319</v>
      </c>
      <c r="C70" s="85" t="s">
        <v>1320</v>
      </c>
      <c r="D70" s="85" t="s">
        <v>1321</v>
      </c>
      <c r="E70" s="85" t="s">
        <v>1322</v>
      </c>
      <c r="F70" s="85" t="s">
        <v>1063</v>
      </c>
      <c r="G70" s="85" t="b">
        <v>1</v>
      </c>
      <c r="H70" s="85" t="s">
        <v>1323</v>
      </c>
    </row>
    <row r="71" spans="1:8" x14ac:dyDescent="0.25">
      <c r="A71" s="85" t="s">
        <v>771</v>
      </c>
      <c r="B71" s="85" t="s">
        <v>1324</v>
      </c>
      <c r="C71" s="85" t="s">
        <v>1325</v>
      </c>
      <c r="D71" s="85" t="s">
        <v>1326</v>
      </c>
      <c r="E71" s="85" t="s">
        <v>1327</v>
      </c>
      <c r="F71" s="85" t="s">
        <v>171</v>
      </c>
      <c r="G71" s="85" t="b">
        <v>1</v>
      </c>
      <c r="H71" s="85" t="s">
        <v>1328</v>
      </c>
    </row>
    <row r="72" spans="1:8" x14ac:dyDescent="0.25">
      <c r="A72" s="85" t="s">
        <v>772</v>
      </c>
      <c r="B72" s="85" t="s">
        <v>1329</v>
      </c>
      <c r="C72" s="85" t="s">
        <v>406</v>
      </c>
      <c r="D72" s="85" t="s">
        <v>1330</v>
      </c>
      <c r="E72" s="85" t="s">
        <v>1331</v>
      </c>
      <c r="F72" s="85" t="s">
        <v>171</v>
      </c>
      <c r="G72" s="85" t="b">
        <v>1</v>
      </c>
      <c r="H72" s="85" t="s">
        <v>1332</v>
      </c>
    </row>
    <row r="73" spans="1:8" x14ac:dyDescent="0.25">
      <c r="A73" s="85" t="s">
        <v>773</v>
      </c>
      <c r="B73" s="85" t="s">
        <v>1333</v>
      </c>
      <c r="C73" s="85" t="s">
        <v>1046</v>
      </c>
      <c r="D73" s="85" t="s">
        <v>1334</v>
      </c>
      <c r="E73" s="85" t="s">
        <v>1335</v>
      </c>
      <c r="F73" s="85" t="s">
        <v>171</v>
      </c>
      <c r="G73" s="85" t="b">
        <v>1</v>
      </c>
      <c r="H73" s="85" t="s">
        <v>1336</v>
      </c>
    </row>
    <row r="74" spans="1:8" x14ac:dyDescent="0.25">
      <c r="A74" s="85" t="s">
        <v>774</v>
      </c>
      <c r="B74" s="85" t="s">
        <v>1337</v>
      </c>
      <c r="C74" s="85">
        <v>1920</v>
      </c>
      <c r="D74" s="85" t="s">
        <v>1339</v>
      </c>
      <c r="E74" s="85" t="s">
        <v>1340</v>
      </c>
      <c r="F74" s="85" t="s">
        <v>1164</v>
      </c>
      <c r="G74" s="85" t="b">
        <v>1</v>
      </c>
      <c r="H74" s="85" t="s">
        <v>1341</v>
      </c>
    </row>
    <row r="75" spans="1:8" x14ac:dyDescent="0.25">
      <c r="A75" s="85" t="s">
        <v>775</v>
      </c>
      <c r="B75" s="85" t="s">
        <v>1342</v>
      </c>
      <c r="C75" s="85" t="s">
        <v>2367</v>
      </c>
      <c r="D75" s="85" t="s">
        <v>1343</v>
      </c>
      <c r="E75" s="85" t="s">
        <v>1344</v>
      </c>
      <c r="F75" s="85" t="s">
        <v>171</v>
      </c>
      <c r="G75" s="85" t="b">
        <v>1</v>
      </c>
      <c r="H75" s="85" t="s">
        <v>1345</v>
      </c>
    </row>
    <row r="76" spans="1:8" x14ac:dyDescent="0.25">
      <c r="A76" s="85" t="s">
        <v>776</v>
      </c>
      <c r="B76" s="85" t="s">
        <v>1346</v>
      </c>
      <c r="C76" s="85" t="s">
        <v>201</v>
      </c>
      <c r="D76" s="85" t="s">
        <v>1347</v>
      </c>
      <c r="E76" s="85" t="s">
        <v>1348</v>
      </c>
      <c r="F76" s="85" t="s">
        <v>192</v>
      </c>
      <c r="G76" s="85" t="b">
        <v>1</v>
      </c>
      <c r="H76" s="85" t="s">
        <v>1349</v>
      </c>
    </row>
    <row r="77" spans="1:8" x14ac:dyDescent="0.25">
      <c r="A77" s="85" t="s">
        <v>777</v>
      </c>
      <c r="B77" s="85" t="s">
        <v>1350</v>
      </c>
      <c r="C77" s="85" t="s">
        <v>1046</v>
      </c>
      <c r="D77" s="85" t="s">
        <v>1351</v>
      </c>
      <c r="E77" s="85" t="s">
        <v>1352</v>
      </c>
      <c r="F77" s="85" t="s">
        <v>171</v>
      </c>
      <c r="G77" s="85" t="b">
        <v>1</v>
      </c>
      <c r="H77" s="85" t="s">
        <v>1353</v>
      </c>
    </row>
    <row r="78" spans="1:8" x14ac:dyDescent="0.25">
      <c r="A78" s="85" t="s">
        <v>778</v>
      </c>
      <c r="B78" s="85" t="s">
        <v>1354</v>
      </c>
      <c r="C78" s="85" t="s">
        <v>1355</v>
      </c>
      <c r="D78" s="85" t="s">
        <v>1356</v>
      </c>
      <c r="E78" s="85" t="s">
        <v>1052</v>
      </c>
      <c r="F78" s="85" t="s">
        <v>171</v>
      </c>
      <c r="G78" s="85" t="b">
        <v>1</v>
      </c>
      <c r="H78" s="85" t="s">
        <v>1357</v>
      </c>
    </row>
    <row r="79" spans="1:8" x14ac:dyDescent="0.25">
      <c r="A79" s="85" t="s">
        <v>779</v>
      </c>
      <c r="B79" s="85" t="s">
        <v>1358</v>
      </c>
      <c r="C79" s="85" t="s">
        <v>1359</v>
      </c>
      <c r="D79" s="85" t="s">
        <v>1360</v>
      </c>
      <c r="E79" s="85" t="s">
        <v>1361</v>
      </c>
      <c r="F79" s="85" t="s">
        <v>192</v>
      </c>
      <c r="G79" s="85" t="b">
        <v>1</v>
      </c>
      <c r="H79" s="85" t="s">
        <v>1362</v>
      </c>
    </row>
    <row r="80" spans="1:8" x14ac:dyDescent="0.25">
      <c r="A80" s="85" t="s">
        <v>780</v>
      </c>
      <c r="B80" s="85" t="s">
        <v>1363</v>
      </c>
      <c r="C80" s="85" t="s">
        <v>1364</v>
      </c>
      <c r="D80" s="85" t="s">
        <v>1365</v>
      </c>
      <c r="E80" s="85" t="s">
        <v>1366</v>
      </c>
      <c r="F80" s="85" t="s">
        <v>171</v>
      </c>
      <c r="G80" s="85" t="b">
        <v>1</v>
      </c>
      <c r="H80" s="85" t="s">
        <v>1367</v>
      </c>
    </row>
    <row r="81" spans="1:8" x14ac:dyDescent="0.25">
      <c r="A81" s="85" t="s">
        <v>781</v>
      </c>
      <c r="B81" s="85" t="s">
        <v>1368</v>
      </c>
      <c r="C81" s="85" t="s">
        <v>1369</v>
      </c>
      <c r="D81" s="85" t="s">
        <v>1370</v>
      </c>
      <c r="E81" s="85" t="s">
        <v>1371</v>
      </c>
      <c r="F81" s="85" t="s">
        <v>171</v>
      </c>
      <c r="G81" s="85" t="b">
        <v>1</v>
      </c>
      <c r="H81" s="85" t="s">
        <v>1372</v>
      </c>
    </row>
    <row r="82" spans="1:8" x14ac:dyDescent="0.25">
      <c r="A82" s="85" t="s">
        <v>782</v>
      </c>
      <c r="B82" s="85" t="s">
        <v>1373</v>
      </c>
      <c r="C82" s="85" t="s">
        <v>1374</v>
      </c>
      <c r="D82" s="85" t="s">
        <v>1375</v>
      </c>
      <c r="E82" s="85" t="s">
        <v>1376</v>
      </c>
      <c r="F82" s="85" t="s">
        <v>171</v>
      </c>
      <c r="G82" s="85" t="b">
        <v>1</v>
      </c>
      <c r="H82" s="85" t="s">
        <v>1377</v>
      </c>
    </row>
    <row r="83" spans="1:8" x14ac:dyDescent="0.25">
      <c r="A83" s="85" t="s">
        <v>783</v>
      </c>
      <c r="B83" s="85" t="s">
        <v>1378</v>
      </c>
      <c r="C83" s="85" t="s">
        <v>1379</v>
      </c>
      <c r="D83" s="85" t="s">
        <v>1380</v>
      </c>
      <c r="E83" s="85" t="s">
        <v>1381</v>
      </c>
      <c r="F83" s="85" t="s">
        <v>1382</v>
      </c>
      <c r="G83" s="85" t="b">
        <v>1</v>
      </c>
      <c r="H83" s="85" t="s">
        <v>1383</v>
      </c>
    </row>
    <row r="84" spans="1:8" x14ac:dyDescent="0.25">
      <c r="A84" s="85" t="s">
        <v>784</v>
      </c>
      <c r="B84" s="85" t="s">
        <v>1384</v>
      </c>
      <c r="C84" s="85" t="s">
        <v>1385</v>
      </c>
      <c r="D84" s="85" t="s">
        <v>1386</v>
      </c>
      <c r="E84" s="85" t="s">
        <v>1387</v>
      </c>
      <c r="F84" s="85" t="s">
        <v>198</v>
      </c>
      <c r="G84" s="85" t="b">
        <v>1</v>
      </c>
      <c r="H84" s="85" t="s">
        <v>1388</v>
      </c>
    </row>
    <row r="85" spans="1:8" x14ac:dyDescent="0.25">
      <c r="A85" s="85" t="s">
        <v>785</v>
      </c>
      <c r="B85" s="85" t="s">
        <v>1389</v>
      </c>
      <c r="C85" s="85" t="s">
        <v>2368</v>
      </c>
      <c r="D85" s="85" t="s">
        <v>1390</v>
      </c>
      <c r="E85" s="85" t="s">
        <v>1391</v>
      </c>
      <c r="F85" s="85" t="s">
        <v>171</v>
      </c>
      <c r="G85" s="85" t="b">
        <v>1</v>
      </c>
      <c r="H85" s="85" t="s">
        <v>1392</v>
      </c>
    </row>
    <row r="86" spans="1:8" x14ac:dyDescent="0.25">
      <c r="A86" s="85" t="s">
        <v>786</v>
      </c>
      <c r="B86" s="85" t="s">
        <v>1393</v>
      </c>
      <c r="C86" s="85" t="s">
        <v>1394</v>
      </c>
      <c r="D86" s="85" t="s">
        <v>1395</v>
      </c>
      <c r="E86" s="85" t="s">
        <v>1396</v>
      </c>
      <c r="F86" s="85" t="s">
        <v>171</v>
      </c>
      <c r="G86" s="85" t="b">
        <v>1</v>
      </c>
      <c r="H86" s="85" t="s">
        <v>1397</v>
      </c>
    </row>
    <row r="87" spans="1:8" x14ac:dyDescent="0.25">
      <c r="A87" s="85" t="s">
        <v>787</v>
      </c>
      <c r="B87" s="85" t="s">
        <v>1398</v>
      </c>
      <c r="C87" s="85" t="s">
        <v>1399</v>
      </c>
      <c r="D87" s="85" t="s">
        <v>1400</v>
      </c>
      <c r="E87" s="85" t="s">
        <v>1401</v>
      </c>
      <c r="F87" s="85" t="s">
        <v>171</v>
      </c>
      <c r="G87" s="85" t="b">
        <v>1</v>
      </c>
      <c r="H87" s="85" t="s">
        <v>1402</v>
      </c>
    </row>
    <row r="88" spans="1:8" x14ac:dyDescent="0.25">
      <c r="A88" s="85" t="s">
        <v>788</v>
      </c>
      <c r="B88" s="85" t="s">
        <v>1403</v>
      </c>
      <c r="C88" s="85" t="s">
        <v>1404</v>
      </c>
      <c r="D88" s="85" t="s">
        <v>1405</v>
      </c>
      <c r="E88" s="85" t="s">
        <v>1406</v>
      </c>
      <c r="F88" s="85" t="s">
        <v>171</v>
      </c>
      <c r="G88" s="85" t="b">
        <v>1</v>
      </c>
      <c r="H88" s="85" t="s">
        <v>1407</v>
      </c>
    </row>
    <row r="89" spans="1:8" x14ac:dyDescent="0.25">
      <c r="A89" s="85" t="s">
        <v>789</v>
      </c>
      <c r="B89" s="85" t="s">
        <v>1408</v>
      </c>
      <c r="C89" s="85" t="s">
        <v>1117</v>
      </c>
      <c r="D89" s="85" t="s">
        <v>1409</v>
      </c>
      <c r="E89" s="85" t="s">
        <v>1410</v>
      </c>
      <c r="F89" s="85" t="s">
        <v>171</v>
      </c>
      <c r="G89" s="85" t="b">
        <v>1</v>
      </c>
      <c r="H89" s="85" t="s">
        <v>1411</v>
      </c>
    </row>
    <row r="90" spans="1:8" x14ac:dyDescent="0.25">
      <c r="A90" s="85" t="s">
        <v>790</v>
      </c>
      <c r="B90" s="85" t="s">
        <v>1412</v>
      </c>
      <c r="C90" s="85" t="s">
        <v>1117</v>
      </c>
      <c r="D90" s="85" t="s">
        <v>1412</v>
      </c>
      <c r="E90" s="85" t="s">
        <v>1413</v>
      </c>
      <c r="F90" s="85" t="s">
        <v>1093</v>
      </c>
      <c r="G90" s="85" t="b">
        <v>1</v>
      </c>
      <c r="H90" s="85" t="s">
        <v>1414</v>
      </c>
    </row>
    <row r="91" spans="1:8" x14ac:dyDescent="0.25">
      <c r="A91" s="85" t="s">
        <v>791</v>
      </c>
      <c r="B91" s="85" t="s">
        <v>1415</v>
      </c>
      <c r="C91" s="85" t="s">
        <v>201</v>
      </c>
      <c r="D91" s="85" t="s">
        <v>1416</v>
      </c>
      <c r="E91" s="85" t="s">
        <v>1417</v>
      </c>
      <c r="F91" s="85" t="s">
        <v>198</v>
      </c>
      <c r="G91" s="85" t="b">
        <v>1</v>
      </c>
      <c r="H91" s="85" t="s">
        <v>1418</v>
      </c>
    </row>
    <row r="92" spans="1:8" x14ac:dyDescent="0.25">
      <c r="A92" s="85" t="s">
        <v>792</v>
      </c>
      <c r="B92" s="85" t="s">
        <v>1419</v>
      </c>
      <c r="C92" s="85" t="s">
        <v>406</v>
      </c>
      <c r="D92" s="85" t="s">
        <v>406</v>
      </c>
      <c r="E92" s="85" t="s">
        <v>1420</v>
      </c>
      <c r="F92" s="85" t="s">
        <v>1421</v>
      </c>
      <c r="G92" s="85" t="b">
        <v>1</v>
      </c>
      <c r="H92" s="85" t="s">
        <v>1422</v>
      </c>
    </row>
    <row r="93" spans="1:8" x14ac:dyDescent="0.25">
      <c r="A93" s="85" t="s">
        <v>793</v>
      </c>
      <c r="B93" s="85" t="s">
        <v>1423</v>
      </c>
      <c r="C93" s="85" t="s">
        <v>1424</v>
      </c>
      <c r="D93" s="85" t="s">
        <v>1425</v>
      </c>
      <c r="E93" s="85" t="s">
        <v>1426</v>
      </c>
      <c r="F93" s="85" t="s">
        <v>1427</v>
      </c>
      <c r="G93" s="85" t="b">
        <v>1</v>
      </c>
      <c r="H93" s="85" t="s">
        <v>1428</v>
      </c>
    </row>
    <row r="94" spans="1:8" x14ac:dyDescent="0.25">
      <c r="A94" s="85" t="s">
        <v>794</v>
      </c>
      <c r="B94" s="85" t="s">
        <v>1429</v>
      </c>
      <c r="C94" s="85" t="s">
        <v>1278</v>
      </c>
      <c r="D94" s="85" t="s">
        <v>1430</v>
      </c>
      <c r="E94" s="85" t="s">
        <v>1431</v>
      </c>
      <c r="F94" s="85" t="s">
        <v>171</v>
      </c>
      <c r="G94" s="85" t="b">
        <v>1</v>
      </c>
      <c r="H94" s="85" t="s">
        <v>1432</v>
      </c>
    </row>
    <row r="95" spans="1:8" x14ac:dyDescent="0.25">
      <c r="A95" s="85" t="s">
        <v>795</v>
      </c>
      <c r="B95" s="85" t="s">
        <v>1433</v>
      </c>
      <c r="C95" s="85" t="s">
        <v>1434</v>
      </c>
      <c r="D95" s="85" t="s">
        <v>1435</v>
      </c>
      <c r="E95" s="85" t="s">
        <v>1436</v>
      </c>
      <c r="F95" s="85" t="s">
        <v>171</v>
      </c>
      <c r="G95" s="85" t="b">
        <v>1</v>
      </c>
      <c r="H95" s="85" t="s">
        <v>1437</v>
      </c>
    </row>
    <row r="96" spans="1:8" x14ac:dyDescent="0.25">
      <c r="A96" s="85" t="s">
        <v>796</v>
      </c>
      <c r="B96" s="85" t="s">
        <v>1438</v>
      </c>
      <c r="C96" s="85" t="s">
        <v>2369</v>
      </c>
      <c r="D96" s="85" t="s">
        <v>1439</v>
      </c>
      <c r="E96" s="85" t="s">
        <v>1249</v>
      </c>
      <c r="F96" s="85" t="s">
        <v>171</v>
      </c>
      <c r="G96" s="85" t="b">
        <v>1</v>
      </c>
      <c r="H96" s="85" t="s">
        <v>1440</v>
      </c>
    </row>
    <row r="97" spans="1:8" x14ac:dyDescent="0.25">
      <c r="A97" s="85" t="s">
        <v>797</v>
      </c>
      <c r="B97" s="85" t="s">
        <v>1441</v>
      </c>
      <c r="C97" s="85" t="s">
        <v>1046</v>
      </c>
      <c r="D97" s="85" t="s">
        <v>1442</v>
      </c>
      <c r="E97" s="85" t="s">
        <v>1443</v>
      </c>
      <c r="F97" s="85" t="s">
        <v>171</v>
      </c>
      <c r="G97" s="85" t="b">
        <v>1</v>
      </c>
      <c r="H97" s="85" t="s">
        <v>1444</v>
      </c>
    </row>
    <row r="98" spans="1:8" x14ac:dyDescent="0.25">
      <c r="A98" s="85" t="s">
        <v>798</v>
      </c>
      <c r="B98" s="85" t="s">
        <v>1445</v>
      </c>
      <c r="C98" s="85" t="s">
        <v>1446</v>
      </c>
      <c r="D98" s="85" t="s">
        <v>1447</v>
      </c>
      <c r="E98" s="85" t="s">
        <v>1448</v>
      </c>
      <c r="F98" s="85" t="s">
        <v>171</v>
      </c>
      <c r="G98" s="85" t="b">
        <v>1</v>
      </c>
      <c r="H98" s="85" t="s">
        <v>1449</v>
      </c>
    </row>
    <row r="99" spans="1:8" x14ac:dyDescent="0.25">
      <c r="A99" s="85" t="s">
        <v>799</v>
      </c>
      <c r="B99" s="85" t="s">
        <v>1450</v>
      </c>
      <c r="C99" s="85" t="s">
        <v>1451</v>
      </c>
      <c r="D99" s="85" t="s">
        <v>1452</v>
      </c>
      <c r="E99" s="85" t="s">
        <v>1453</v>
      </c>
      <c r="F99" s="85" t="s">
        <v>171</v>
      </c>
      <c r="G99" s="85" t="b">
        <v>1</v>
      </c>
      <c r="H99" s="85" t="s">
        <v>1454</v>
      </c>
    </row>
    <row r="100" spans="1:8" x14ac:dyDescent="0.25">
      <c r="A100" s="85" t="s">
        <v>800</v>
      </c>
      <c r="B100" s="85" t="s">
        <v>1455</v>
      </c>
      <c r="C100" s="85" t="s">
        <v>1273</v>
      </c>
      <c r="D100" s="85" t="s">
        <v>1456</v>
      </c>
      <c r="E100" s="85" t="s">
        <v>1457</v>
      </c>
      <c r="F100" s="85" t="s">
        <v>171</v>
      </c>
      <c r="G100" s="85" t="b">
        <v>1</v>
      </c>
      <c r="H100" s="85" t="s">
        <v>1458</v>
      </c>
    </row>
    <row r="101" spans="1:8" x14ac:dyDescent="0.25">
      <c r="A101" s="85" t="s">
        <v>801</v>
      </c>
      <c r="B101" s="85" t="s">
        <v>1459</v>
      </c>
      <c r="C101" s="85" t="s">
        <v>1146</v>
      </c>
      <c r="D101" s="85" t="s">
        <v>1460</v>
      </c>
      <c r="E101" s="85" t="s">
        <v>1461</v>
      </c>
      <c r="F101" s="85" t="s">
        <v>171</v>
      </c>
      <c r="G101" s="85" t="b">
        <v>1</v>
      </c>
      <c r="H101" s="85" t="s">
        <v>1462</v>
      </c>
    </row>
    <row r="102" spans="1:8" x14ac:dyDescent="0.25">
      <c r="A102" s="85" t="s">
        <v>802</v>
      </c>
      <c r="B102" s="85" t="s">
        <v>1463</v>
      </c>
      <c r="C102" s="85" t="s">
        <v>1278</v>
      </c>
      <c r="D102" s="85" t="s">
        <v>1464</v>
      </c>
      <c r="E102" s="85" t="s">
        <v>1465</v>
      </c>
      <c r="F102" s="85" t="s">
        <v>171</v>
      </c>
      <c r="G102" s="85" t="b">
        <v>1</v>
      </c>
      <c r="H102" s="85" t="s">
        <v>1466</v>
      </c>
    </row>
    <row r="103" spans="1:8" x14ac:dyDescent="0.25">
      <c r="A103" s="85" t="s">
        <v>803</v>
      </c>
      <c r="B103" s="85" t="s">
        <v>1467</v>
      </c>
      <c r="C103" s="85" t="s">
        <v>1468</v>
      </c>
      <c r="D103" s="85" t="s">
        <v>1469</v>
      </c>
      <c r="E103" s="85" t="s">
        <v>1470</v>
      </c>
      <c r="F103" s="85" t="s">
        <v>171</v>
      </c>
      <c r="G103" s="85" t="b">
        <v>1</v>
      </c>
      <c r="H103" s="85" t="s">
        <v>1471</v>
      </c>
    </row>
    <row r="104" spans="1:8" x14ac:dyDescent="0.25">
      <c r="A104" s="85" t="s">
        <v>804</v>
      </c>
      <c r="B104" s="85" t="s">
        <v>1472</v>
      </c>
      <c r="C104" s="85" t="s">
        <v>1473</v>
      </c>
      <c r="D104" s="85" t="s">
        <v>1474</v>
      </c>
      <c r="E104" s="85" t="s">
        <v>1475</v>
      </c>
      <c r="F104" s="85" t="s">
        <v>192</v>
      </c>
      <c r="G104" s="85" t="b">
        <v>1</v>
      </c>
      <c r="H104" s="85" t="s">
        <v>1476</v>
      </c>
    </row>
    <row r="105" spans="1:8" x14ac:dyDescent="0.25">
      <c r="A105" s="85" t="s">
        <v>805</v>
      </c>
      <c r="B105" s="85" t="s">
        <v>1477</v>
      </c>
      <c r="C105" s="85" t="s">
        <v>1478</v>
      </c>
      <c r="D105" s="85" t="s">
        <v>1479</v>
      </c>
      <c r="E105" s="85" t="s">
        <v>1480</v>
      </c>
      <c r="F105" s="85" t="s">
        <v>171</v>
      </c>
      <c r="G105" s="85" t="b">
        <v>1</v>
      </c>
      <c r="H105" s="85" t="s">
        <v>1481</v>
      </c>
    </row>
    <row r="106" spans="1:8" x14ac:dyDescent="0.25">
      <c r="A106" s="85" t="s">
        <v>806</v>
      </c>
      <c r="B106" s="85" t="s">
        <v>1482</v>
      </c>
      <c r="C106" s="85" t="s">
        <v>1146</v>
      </c>
      <c r="D106" s="85" t="s">
        <v>1405</v>
      </c>
      <c r="E106" s="85" t="s">
        <v>1483</v>
      </c>
      <c r="F106" s="85" t="s">
        <v>171</v>
      </c>
      <c r="G106" s="85" t="b">
        <v>1</v>
      </c>
      <c r="H106" s="85" t="s">
        <v>1484</v>
      </c>
    </row>
    <row r="107" spans="1:8" x14ac:dyDescent="0.25">
      <c r="A107" s="85" t="s">
        <v>807</v>
      </c>
      <c r="B107" s="85" t="s">
        <v>1485</v>
      </c>
      <c r="C107" s="85" t="s">
        <v>1046</v>
      </c>
      <c r="D107" s="85" t="s">
        <v>1486</v>
      </c>
      <c r="E107" s="85" t="s">
        <v>1487</v>
      </c>
      <c r="F107" s="85" t="s">
        <v>198</v>
      </c>
      <c r="G107" s="85" t="b">
        <v>1</v>
      </c>
      <c r="H107" s="85" t="s">
        <v>1488</v>
      </c>
    </row>
    <row r="108" spans="1:8" x14ac:dyDescent="0.25">
      <c r="A108" s="85" t="s">
        <v>808</v>
      </c>
      <c r="B108" s="85" t="s">
        <v>1489</v>
      </c>
      <c r="C108" s="85" t="s">
        <v>201</v>
      </c>
      <c r="D108" s="85" t="s">
        <v>1371</v>
      </c>
      <c r="E108" s="85" t="s">
        <v>1490</v>
      </c>
      <c r="F108" s="85" t="s">
        <v>171</v>
      </c>
      <c r="G108" s="85" t="b">
        <v>1</v>
      </c>
      <c r="H108" s="85" t="s">
        <v>1491</v>
      </c>
    </row>
    <row r="109" spans="1:8" x14ac:dyDescent="0.25">
      <c r="A109" s="85" t="s">
        <v>809</v>
      </c>
      <c r="B109" s="85" t="s">
        <v>1492</v>
      </c>
      <c r="C109" s="85" t="s">
        <v>1046</v>
      </c>
      <c r="D109" s="85" t="s">
        <v>1493</v>
      </c>
      <c r="E109" s="85" t="s">
        <v>1494</v>
      </c>
      <c r="F109" s="85" t="s">
        <v>171</v>
      </c>
      <c r="G109" s="85" t="b">
        <v>1</v>
      </c>
      <c r="H109" s="85" t="s">
        <v>1495</v>
      </c>
    </row>
    <row r="110" spans="1:8" x14ac:dyDescent="0.25">
      <c r="A110" s="85" t="s">
        <v>810</v>
      </c>
      <c r="B110" s="85" t="s">
        <v>1496</v>
      </c>
      <c r="C110" s="85" t="s">
        <v>201</v>
      </c>
      <c r="D110" s="85" t="s">
        <v>1497</v>
      </c>
      <c r="E110" s="85" t="s">
        <v>1498</v>
      </c>
      <c r="F110" s="85" t="s">
        <v>171</v>
      </c>
      <c r="G110" s="85" t="b">
        <v>1</v>
      </c>
      <c r="H110" s="85" t="s">
        <v>1499</v>
      </c>
    </row>
    <row r="111" spans="1:8" x14ac:dyDescent="0.25">
      <c r="A111" s="85" t="s">
        <v>811</v>
      </c>
      <c r="B111" s="85" t="s">
        <v>2370</v>
      </c>
      <c r="C111" s="85" t="s">
        <v>174</v>
      </c>
      <c r="D111" s="85" t="s">
        <v>1500</v>
      </c>
      <c r="E111" s="85" t="s">
        <v>1501</v>
      </c>
      <c r="F111" s="85" t="s">
        <v>1502</v>
      </c>
      <c r="G111" s="85" t="b">
        <v>1</v>
      </c>
      <c r="H111" s="85" t="s">
        <v>1503</v>
      </c>
    </row>
    <row r="112" spans="1:8" x14ac:dyDescent="0.25">
      <c r="A112" s="85" t="s">
        <v>812</v>
      </c>
      <c r="B112" s="85" t="s">
        <v>1504</v>
      </c>
      <c r="C112" s="85" t="s">
        <v>1505</v>
      </c>
      <c r="D112" s="85" t="s">
        <v>1506</v>
      </c>
      <c r="E112" s="85" t="s">
        <v>1327</v>
      </c>
      <c r="F112" s="85" t="s">
        <v>171</v>
      </c>
      <c r="G112" s="85" t="b">
        <v>1</v>
      </c>
      <c r="H112" s="85" t="s">
        <v>1507</v>
      </c>
    </row>
    <row r="113" spans="1:8" x14ac:dyDescent="0.25">
      <c r="A113" s="85" t="s">
        <v>813</v>
      </c>
      <c r="B113" s="85" t="s">
        <v>1508</v>
      </c>
      <c r="C113" s="85" t="s">
        <v>201</v>
      </c>
      <c r="D113" s="85" t="s">
        <v>1509</v>
      </c>
      <c r="E113" s="85" t="s">
        <v>1510</v>
      </c>
      <c r="F113" s="85" t="s">
        <v>171</v>
      </c>
      <c r="G113" s="85" t="b">
        <v>1</v>
      </c>
      <c r="H113" s="85" t="s">
        <v>1511</v>
      </c>
    </row>
    <row r="114" spans="1:8" x14ac:dyDescent="0.25">
      <c r="A114" s="85" t="s">
        <v>814</v>
      </c>
      <c r="B114" s="85" t="s">
        <v>1512</v>
      </c>
      <c r="C114" s="85" t="s">
        <v>1385</v>
      </c>
      <c r="D114" s="85" t="s">
        <v>1513</v>
      </c>
      <c r="E114" s="85" t="s">
        <v>1514</v>
      </c>
      <c r="F114" s="85" t="s">
        <v>198</v>
      </c>
      <c r="G114" s="85" t="b">
        <v>1</v>
      </c>
      <c r="H114" s="85" t="s">
        <v>1515</v>
      </c>
    </row>
    <row r="115" spans="1:8" x14ac:dyDescent="0.25">
      <c r="A115" s="85" t="s">
        <v>815</v>
      </c>
      <c r="B115" s="85" t="s">
        <v>1516</v>
      </c>
      <c r="C115" s="85" t="s">
        <v>1151</v>
      </c>
      <c r="D115" s="85" t="s">
        <v>1517</v>
      </c>
      <c r="E115" s="85" t="s">
        <v>1518</v>
      </c>
      <c r="F115" s="85" t="s">
        <v>192</v>
      </c>
      <c r="G115" s="85" t="b">
        <v>1</v>
      </c>
      <c r="H115" s="85" t="s">
        <v>1519</v>
      </c>
    </row>
    <row r="116" spans="1:8" x14ac:dyDescent="0.25">
      <c r="A116" s="85" t="s">
        <v>816</v>
      </c>
      <c r="B116" s="85" t="s">
        <v>1520</v>
      </c>
      <c r="C116" s="85" t="s">
        <v>1521</v>
      </c>
      <c r="D116" s="85" t="s">
        <v>1211</v>
      </c>
      <c r="E116" s="85" t="s">
        <v>1522</v>
      </c>
      <c r="F116" s="85" t="s">
        <v>171</v>
      </c>
      <c r="G116" s="85" t="b">
        <v>1</v>
      </c>
      <c r="H116" s="85" t="s">
        <v>1523</v>
      </c>
    </row>
    <row r="117" spans="1:8" x14ac:dyDescent="0.25">
      <c r="A117" s="85" t="s">
        <v>817</v>
      </c>
      <c r="B117" s="85" t="s">
        <v>1524</v>
      </c>
      <c r="C117" s="85" t="s">
        <v>1525</v>
      </c>
      <c r="D117" s="85" t="s">
        <v>1182</v>
      </c>
      <c r="E117" s="85" t="s">
        <v>1183</v>
      </c>
      <c r="F117" s="85" t="s">
        <v>171</v>
      </c>
      <c r="G117" s="85" t="b">
        <v>1</v>
      </c>
      <c r="H117" s="85" t="s">
        <v>1526</v>
      </c>
    </row>
    <row r="118" spans="1:8" x14ac:dyDescent="0.25">
      <c r="A118" s="85" t="s">
        <v>818</v>
      </c>
      <c r="B118" s="85" t="s">
        <v>1527</v>
      </c>
      <c r="C118" s="85">
        <v>1</v>
      </c>
      <c r="D118" s="85" t="s">
        <v>1528</v>
      </c>
      <c r="E118" s="85" t="s">
        <v>1046</v>
      </c>
      <c r="F118" s="85" t="s">
        <v>176</v>
      </c>
      <c r="G118" s="85" t="b">
        <v>1</v>
      </c>
      <c r="H118" s="85" t="s">
        <v>1529</v>
      </c>
    </row>
    <row r="119" spans="1:8" x14ac:dyDescent="0.25">
      <c r="A119" s="85" t="s">
        <v>819</v>
      </c>
      <c r="B119" s="85" t="s">
        <v>1530</v>
      </c>
      <c r="C119" s="85" t="s">
        <v>1531</v>
      </c>
      <c r="D119" s="85" t="s">
        <v>196</v>
      </c>
      <c r="E119" s="85" t="s">
        <v>197</v>
      </c>
      <c r="F119" s="85" t="s">
        <v>198</v>
      </c>
      <c r="G119" s="85" t="b">
        <v>1</v>
      </c>
      <c r="H119" s="85" t="s">
        <v>1532</v>
      </c>
    </row>
    <row r="120" spans="1:8" x14ac:dyDescent="0.25">
      <c r="A120" s="85" t="s">
        <v>820</v>
      </c>
      <c r="B120" s="85" t="s">
        <v>1533</v>
      </c>
      <c r="C120" t="s">
        <v>201</v>
      </c>
      <c r="D120" s="85" t="s">
        <v>1534</v>
      </c>
      <c r="E120" s="85" t="s">
        <v>1535</v>
      </c>
      <c r="F120" s="85" t="s">
        <v>171</v>
      </c>
      <c r="G120" s="85" t="b">
        <v>1</v>
      </c>
      <c r="H120" s="85" t="s">
        <v>1536</v>
      </c>
    </row>
    <row r="121" spans="1:8" x14ac:dyDescent="0.25">
      <c r="A121" s="85" t="s">
        <v>821</v>
      </c>
      <c r="B121" s="85" t="s">
        <v>1537</v>
      </c>
      <c r="C121" s="85" t="s">
        <v>1233</v>
      </c>
      <c r="D121" s="85" t="s">
        <v>1538</v>
      </c>
      <c r="E121" s="85" t="s">
        <v>1539</v>
      </c>
      <c r="F121" s="85" t="s">
        <v>171</v>
      </c>
      <c r="G121" s="85" t="b">
        <v>1</v>
      </c>
      <c r="H121" s="85" t="s">
        <v>1540</v>
      </c>
    </row>
    <row r="122" spans="1:8" x14ac:dyDescent="0.25">
      <c r="A122" s="85" t="s">
        <v>822</v>
      </c>
      <c r="B122" s="85" t="s">
        <v>1541</v>
      </c>
      <c r="C122" s="85" t="s">
        <v>1233</v>
      </c>
      <c r="D122" s="85" t="s">
        <v>1542</v>
      </c>
      <c r="E122" s="85" t="s">
        <v>1543</v>
      </c>
      <c r="F122" s="85" t="s">
        <v>198</v>
      </c>
      <c r="G122" s="85" t="b">
        <v>1</v>
      </c>
      <c r="H122" s="85" t="s">
        <v>1544</v>
      </c>
    </row>
    <row r="123" spans="1:8" x14ac:dyDescent="0.25">
      <c r="A123" s="85" t="s">
        <v>823</v>
      </c>
      <c r="B123" s="85" t="s">
        <v>1545</v>
      </c>
      <c r="C123" s="85" t="s">
        <v>1146</v>
      </c>
      <c r="D123" s="85" t="s">
        <v>1546</v>
      </c>
      <c r="E123" s="85" t="s">
        <v>1547</v>
      </c>
      <c r="F123" s="85" t="s">
        <v>171</v>
      </c>
      <c r="G123" s="85" t="b">
        <v>1</v>
      </c>
      <c r="H123" s="85" t="s">
        <v>1548</v>
      </c>
    </row>
    <row r="124" spans="1:8" x14ac:dyDescent="0.25">
      <c r="A124" s="85" t="s">
        <v>824</v>
      </c>
      <c r="B124" s="85" t="s">
        <v>1549</v>
      </c>
      <c r="C124" s="85" t="s">
        <v>406</v>
      </c>
      <c r="D124" s="85" t="s">
        <v>406</v>
      </c>
      <c r="E124" s="85" t="s">
        <v>1550</v>
      </c>
      <c r="F124" s="85" t="s">
        <v>1551</v>
      </c>
      <c r="G124" s="85" t="b">
        <v>1</v>
      </c>
      <c r="H124" s="85" t="s">
        <v>1552</v>
      </c>
    </row>
    <row r="125" spans="1:8" x14ac:dyDescent="0.25">
      <c r="A125" s="85" t="s">
        <v>825</v>
      </c>
      <c r="B125" s="85" t="s">
        <v>1553</v>
      </c>
      <c r="C125" s="85" t="s">
        <v>1451</v>
      </c>
      <c r="D125" s="85" t="s">
        <v>1554</v>
      </c>
      <c r="E125" s="85" t="s">
        <v>1420</v>
      </c>
      <c r="F125" s="85" t="s">
        <v>171</v>
      </c>
      <c r="G125" s="85" t="b">
        <v>1</v>
      </c>
      <c r="H125" s="85" t="s">
        <v>1555</v>
      </c>
    </row>
    <row r="126" spans="1:8" x14ac:dyDescent="0.25">
      <c r="A126" s="85" t="s">
        <v>826</v>
      </c>
      <c r="B126" s="85" t="s">
        <v>1556</v>
      </c>
      <c r="C126" s="85" t="s">
        <v>406</v>
      </c>
      <c r="D126" s="85" t="s">
        <v>406</v>
      </c>
      <c r="E126" s="85" t="s">
        <v>1557</v>
      </c>
      <c r="F126" s="85" t="s">
        <v>1093</v>
      </c>
      <c r="G126" s="85" t="b">
        <v>1</v>
      </c>
      <c r="H126" s="85" t="s">
        <v>1558</v>
      </c>
    </row>
    <row r="127" spans="1:8" x14ac:dyDescent="0.25">
      <c r="A127" s="85" t="s">
        <v>827</v>
      </c>
      <c r="B127" s="85" t="s">
        <v>1559</v>
      </c>
      <c r="C127" s="85" t="s">
        <v>1060</v>
      </c>
      <c r="D127" s="85" t="s">
        <v>1560</v>
      </c>
      <c r="E127" s="85" t="s">
        <v>1561</v>
      </c>
      <c r="F127" s="85" t="s">
        <v>1382</v>
      </c>
      <c r="G127" s="85" t="b">
        <v>1</v>
      </c>
      <c r="H127" s="85" t="s">
        <v>1562</v>
      </c>
    </row>
    <row r="128" spans="1:8" x14ac:dyDescent="0.25">
      <c r="A128" s="85" t="s">
        <v>828</v>
      </c>
      <c r="B128" s="85" t="s">
        <v>1563</v>
      </c>
      <c r="C128" s="85" t="s">
        <v>1315</v>
      </c>
      <c r="D128" s="85" t="s">
        <v>1564</v>
      </c>
      <c r="E128" s="85" t="s">
        <v>1565</v>
      </c>
      <c r="F128" s="85" t="s">
        <v>1382</v>
      </c>
      <c r="G128" s="85" t="b">
        <v>1</v>
      </c>
      <c r="H128" s="85" t="s">
        <v>1566</v>
      </c>
    </row>
    <row r="129" spans="1:8" x14ac:dyDescent="0.25">
      <c r="A129" s="85" t="s">
        <v>829</v>
      </c>
      <c r="B129" s="85" t="s">
        <v>1567</v>
      </c>
      <c r="C129" s="85" t="s">
        <v>1568</v>
      </c>
      <c r="D129" s="85" t="s">
        <v>1569</v>
      </c>
      <c r="E129" s="85" t="s">
        <v>1570</v>
      </c>
      <c r="F129" s="85" t="s">
        <v>198</v>
      </c>
      <c r="G129" s="85" t="b">
        <v>1</v>
      </c>
      <c r="H129" s="85" t="s">
        <v>1571</v>
      </c>
    </row>
    <row r="130" spans="1:8" x14ac:dyDescent="0.25">
      <c r="A130" s="85" t="s">
        <v>830</v>
      </c>
      <c r="B130" s="85" t="s">
        <v>1572</v>
      </c>
      <c r="C130" s="85" t="s">
        <v>1046</v>
      </c>
      <c r="D130" s="85" t="s">
        <v>1573</v>
      </c>
      <c r="E130" s="85" t="s">
        <v>1574</v>
      </c>
      <c r="F130" s="85" t="s">
        <v>171</v>
      </c>
      <c r="G130" s="85" t="b">
        <v>1</v>
      </c>
      <c r="H130" s="85" t="s">
        <v>1575</v>
      </c>
    </row>
    <row r="131" spans="1:8" x14ac:dyDescent="0.25">
      <c r="A131" s="85" t="s">
        <v>831</v>
      </c>
      <c r="B131" s="85" t="s">
        <v>1576</v>
      </c>
      <c r="C131" s="85" t="s">
        <v>1385</v>
      </c>
      <c r="D131" s="85" t="s">
        <v>1577</v>
      </c>
      <c r="E131" s="85" t="s">
        <v>1578</v>
      </c>
      <c r="F131" s="85" t="s">
        <v>171</v>
      </c>
      <c r="G131" s="85" t="b">
        <v>1</v>
      </c>
      <c r="H131" s="85" t="s">
        <v>1579</v>
      </c>
    </row>
    <row r="132" spans="1:8" x14ac:dyDescent="0.25">
      <c r="A132" s="85" t="s">
        <v>832</v>
      </c>
      <c r="B132" s="85" t="s">
        <v>1580</v>
      </c>
      <c r="C132" s="85" t="s">
        <v>1172</v>
      </c>
      <c r="D132" s="85" t="s">
        <v>1581</v>
      </c>
      <c r="E132" s="85" t="s">
        <v>1582</v>
      </c>
      <c r="F132" s="85" t="s">
        <v>171</v>
      </c>
      <c r="G132" s="85" t="b">
        <v>1</v>
      </c>
      <c r="H132" s="85" t="s">
        <v>1583</v>
      </c>
    </row>
    <row r="133" spans="1:8" x14ac:dyDescent="0.25">
      <c r="A133" s="85" t="s">
        <v>833</v>
      </c>
      <c r="B133" s="85" t="s">
        <v>1584</v>
      </c>
      <c r="C133" s="85" t="s">
        <v>201</v>
      </c>
      <c r="D133" s="85" t="s">
        <v>1585</v>
      </c>
      <c r="E133" s="85" t="s">
        <v>1586</v>
      </c>
      <c r="F133" s="85" t="s">
        <v>171</v>
      </c>
      <c r="G133" s="85" t="b">
        <v>1</v>
      </c>
      <c r="H133" s="85" t="s">
        <v>1587</v>
      </c>
    </row>
    <row r="134" spans="1:8" x14ac:dyDescent="0.25">
      <c r="A134" s="85" t="s">
        <v>834</v>
      </c>
      <c r="B134" s="85" t="s">
        <v>1588</v>
      </c>
      <c r="C134" s="85" t="s">
        <v>1589</v>
      </c>
      <c r="D134" s="85" t="s">
        <v>1590</v>
      </c>
      <c r="E134" s="85" t="s">
        <v>1591</v>
      </c>
      <c r="F134" s="85" t="s">
        <v>198</v>
      </c>
      <c r="G134" s="85" t="b">
        <v>1</v>
      </c>
      <c r="H134" s="85" t="s">
        <v>1592</v>
      </c>
    </row>
    <row r="135" spans="1:8" x14ac:dyDescent="0.25">
      <c r="A135" s="85" t="s">
        <v>834</v>
      </c>
      <c r="B135" s="85" t="s">
        <v>1593</v>
      </c>
      <c r="C135" s="85" t="s">
        <v>1594</v>
      </c>
      <c r="D135" s="85" t="s">
        <v>1595</v>
      </c>
      <c r="E135" s="85" t="s">
        <v>1596</v>
      </c>
      <c r="F135" s="85" t="s">
        <v>198</v>
      </c>
      <c r="G135" s="85" t="b">
        <v>1</v>
      </c>
      <c r="H135" s="85" t="s">
        <v>1597</v>
      </c>
    </row>
    <row r="136" spans="1:8" x14ac:dyDescent="0.25">
      <c r="A136" s="85" t="s">
        <v>834</v>
      </c>
      <c r="B136" s="85" t="s">
        <v>1598</v>
      </c>
      <c r="C136" s="85" t="s">
        <v>1599</v>
      </c>
      <c r="D136" s="85" t="s">
        <v>1600</v>
      </c>
      <c r="E136" s="85" t="s">
        <v>1601</v>
      </c>
      <c r="F136" s="85" t="s">
        <v>198</v>
      </c>
      <c r="G136" s="85" t="b">
        <v>1</v>
      </c>
      <c r="H136" s="85" t="s">
        <v>1602</v>
      </c>
    </row>
    <row r="137" spans="1:8" x14ac:dyDescent="0.25">
      <c r="A137" s="85" t="s">
        <v>834</v>
      </c>
      <c r="B137" s="85" t="s">
        <v>1603</v>
      </c>
      <c r="C137" s="85" t="s">
        <v>1604</v>
      </c>
      <c r="D137" s="85" t="s">
        <v>1605</v>
      </c>
      <c r="E137" s="85" t="s">
        <v>1606</v>
      </c>
      <c r="F137" s="85" t="s">
        <v>198</v>
      </c>
      <c r="G137" s="85" t="b">
        <v>1</v>
      </c>
      <c r="H137" s="85" t="s">
        <v>1607</v>
      </c>
    </row>
    <row r="138" spans="1:8" x14ac:dyDescent="0.25">
      <c r="A138" s="85" t="s">
        <v>835</v>
      </c>
      <c r="B138" s="85" t="s">
        <v>1608</v>
      </c>
      <c r="C138" s="85" t="s">
        <v>1609</v>
      </c>
      <c r="D138" s="85" t="s">
        <v>1610</v>
      </c>
      <c r="E138" s="85" t="s">
        <v>1611</v>
      </c>
      <c r="F138" s="85" t="s">
        <v>198</v>
      </c>
      <c r="G138" s="85" t="b">
        <v>1</v>
      </c>
      <c r="H138" s="85" t="s">
        <v>1612</v>
      </c>
    </row>
    <row r="139" spans="1:8" x14ac:dyDescent="0.25">
      <c r="A139" s="85" t="s">
        <v>836</v>
      </c>
      <c r="B139" s="85" t="s">
        <v>1613</v>
      </c>
      <c r="C139" s="85" t="s">
        <v>1614</v>
      </c>
      <c r="D139" s="85" t="s">
        <v>202</v>
      </c>
      <c r="E139" s="85" t="s">
        <v>1615</v>
      </c>
      <c r="F139" s="85" t="s">
        <v>171</v>
      </c>
      <c r="G139" s="85" t="b">
        <v>1</v>
      </c>
      <c r="H139" s="85" t="s">
        <v>1616</v>
      </c>
    </row>
    <row r="140" spans="1:8" x14ac:dyDescent="0.25">
      <c r="A140" s="85" t="s">
        <v>837</v>
      </c>
      <c r="B140" s="85" t="s">
        <v>1617</v>
      </c>
      <c r="C140" s="85" t="s">
        <v>201</v>
      </c>
      <c r="D140" s="85" t="s">
        <v>1618</v>
      </c>
      <c r="E140" s="85" t="s">
        <v>1619</v>
      </c>
      <c r="F140" s="85" t="s">
        <v>171</v>
      </c>
      <c r="G140" s="85" t="b">
        <v>1</v>
      </c>
      <c r="H140" s="85" t="s">
        <v>1620</v>
      </c>
    </row>
    <row r="141" spans="1:8" x14ac:dyDescent="0.25">
      <c r="A141" s="85" t="s">
        <v>838</v>
      </c>
      <c r="B141" s="85" t="s">
        <v>1621</v>
      </c>
      <c r="C141" s="85" t="s">
        <v>201</v>
      </c>
      <c r="D141" s="85" t="s">
        <v>1622</v>
      </c>
      <c r="E141" s="85" t="s">
        <v>1623</v>
      </c>
      <c r="F141" s="85" t="s">
        <v>171</v>
      </c>
      <c r="G141" s="85" t="b">
        <v>1</v>
      </c>
      <c r="H141" s="85" t="s">
        <v>1624</v>
      </c>
    </row>
    <row r="142" spans="1:8" x14ac:dyDescent="0.25">
      <c r="A142" s="85" t="s">
        <v>839</v>
      </c>
      <c r="B142" s="85" t="s">
        <v>1625</v>
      </c>
      <c r="C142" s="85" t="s">
        <v>1151</v>
      </c>
      <c r="D142" s="85" t="s">
        <v>1626</v>
      </c>
      <c r="E142" s="85" t="s">
        <v>1627</v>
      </c>
      <c r="F142" s="85" t="s">
        <v>171</v>
      </c>
      <c r="G142" s="85" t="b">
        <v>1</v>
      </c>
      <c r="H142" s="85" t="s">
        <v>1628</v>
      </c>
    </row>
    <row r="143" spans="1:8" x14ac:dyDescent="0.25">
      <c r="A143" s="85" t="s">
        <v>840</v>
      </c>
      <c r="B143" s="85" t="s">
        <v>1629</v>
      </c>
      <c r="C143" s="85" t="s">
        <v>1046</v>
      </c>
      <c r="D143" s="85" t="s">
        <v>1630</v>
      </c>
      <c r="E143" s="85" t="s">
        <v>1046</v>
      </c>
      <c r="F143" s="85" t="s">
        <v>1093</v>
      </c>
      <c r="G143" s="85" t="b">
        <v>1</v>
      </c>
      <c r="H143" s="85" t="s">
        <v>1631</v>
      </c>
    </row>
    <row r="144" spans="1:8" x14ac:dyDescent="0.25">
      <c r="A144" s="85" t="s">
        <v>841</v>
      </c>
      <c r="B144" s="85" t="s">
        <v>1632</v>
      </c>
      <c r="C144" s="85" t="s">
        <v>1046</v>
      </c>
      <c r="D144" s="85" t="s">
        <v>1633</v>
      </c>
      <c r="E144" s="85" t="s">
        <v>1634</v>
      </c>
      <c r="F144" s="85" t="s">
        <v>1138</v>
      </c>
      <c r="G144" s="85" t="b">
        <v>1</v>
      </c>
      <c r="H144" s="85" t="s">
        <v>1635</v>
      </c>
    </row>
    <row r="145" spans="1:8" x14ac:dyDescent="0.25">
      <c r="A145" s="85" t="s">
        <v>842</v>
      </c>
      <c r="B145" s="85" t="s">
        <v>1636</v>
      </c>
      <c r="C145" s="85" t="s">
        <v>1315</v>
      </c>
      <c r="D145" s="85" t="s">
        <v>1637</v>
      </c>
      <c r="E145" s="85" t="s">
        <v>1465</v>
      </c>
      <c r="F145" s="85" t="s">
        <v>171</v>
      </c>
      <c r="G145" s="85" t="b">
        <v>1</v>
      </c>
      <c r="H145" s="85" t="s">
        <v>1638</v>
      </c>
    </row>
    <row r="146" spans="1:8" x14ac:dyDescent="0.25">
      <c r="A146" s="85" t="s">
        <v>843</v>
      </c>
      <c r="B146" s="85" t="s">
        <v>1639</v>
      </c>
      <c r="C146" s="85" t="s">
        <v>201</v>
      </c>
      <c r="D146" s="85" t="s">
        <v>1640</v>
      </c>
      <c r="E146" s="85" t="s">
        <v>1641</v>
      </c>
      <c r="F146" s="85" t="s">
        <v>1427</v>
      </c>
      <c r="G146" s="85" t="b">
        <v>1</v>
      </c>
      <c r="H146" s="85" t="s">
        <v>1642</v>
      </c>
    </row>
    <row r="147" spans="1:8" x14ac:dyDescent="0.25">
      <c r="A147" s="85" t="s">
        <v>844</v>
      </c>
      <c r="B147" s="85" t="s">
        <v>1643</v>
      </c>
      <c r="C147" s="85" t="s">
        <v>1046</v>
      </c>
      <c r="D147" s="85" t="s">
        <v>1644</v>
      </c>
      <c r="E147" s="85" t="s">
        <v>1645</v>
      </c>
      <c r="F147" s="85" t="s">
        <v>171</v>
      </c>
      <c r="G147" s="85" t="b">
        <v>1</v>
      </c>
      <c r="H147" s="85" t="s">
        <v>1646</v>
      </c>
    </row>
    <row r="148" spans="1:8" x14ac:dyDescent="0.25">
      <c r="A148" s="85" t="s">
        <v>845</v>
      </c>
      <c r="B148" s="85" t="s">
        <v>1647</v>
      </c>
      <c r="C148" s="85" t="s">
        <v>1046</v>
      </c>
      <c r="D148" s="85" t="s">
        <v>1648</v>
      </c>
      <c r="E148" s="85" t="s">
        <v>1649</v>
      </c>
      <c r="F148" s="85" t="s">
        <v>192</v>
      </c>
      <c r="G148" s="85" t="b">
        <v>1</v>
      </c>
      <c r="H148" s="85" t="s">
        <v>1650</v>
      </c>
    </row>
    <row r="149" spans="1:8" x14ac:dyDescent="0.25">
      <c r="A149" s="85" t="s">
        <v>846</v>
      </c>
      <c r="B149" s="85" t="s">
        <v>1651</v>
      </c>
      <c r="C149" s="85" t="s">
        <v>1652</v>
      </c>
      <c r="D149" s="85" t="s">
        <v>1653</v>
      </c>
      <c r="E149" s="85" t="s">
        <v>1654</v>
      </c>
      <c r="F149" s="85" t="s">
        <v>171</v>
      </c>
      <c r="G149" s="85" t="b">
        <v>1</v>
      </c>
      <c r="H149" s="85" t="s">
        <v>1655</v>
      </c>
    </row>
    <row r="150" spans="1:8" x14ac:dyDescent="0.25">
      <c r="A150" s="85" t="s">
        <v>847</v>
      </c>
      <c r="B150" s="85" t="s">
        <v>1656</v>
      </c>
      <c r="C150" s="85" t="s">
        <v>201</v>
      </c>
      <c r="D150" s="85" t="s">
        <v>1657</v>
      </c>
      <c r="E150" s="85" t="s">
        <v>1658</v>
      </c>
      <c r="F150" s="85" t="s">
        <v>171</v>
      </c>
      <c r="G150" s="85" t="b">
        <v>1</v>
      </c>
      <c r="H150" s="85" t="s">
        <v>1659</v>
      </c>
    </row>
    <row r="151" spans="1:8" x14ac:dyDescent="0.25">
      <c r="A151" s="85" t="s">
        <v>848</v>
      </c>
      <c r="B151" s="85" t="s">
        <v>1660</v>
      </c>
      <c r="C151" s="85" t="s">
        <v>406</v>
      </c>
      <c r="D151" s="85" t="s">
        <v>1661</v>
      </c>
      <c r="E151" s="85" t="s">
        <v>1662</v>
      </c>
      <c r="F151" s="85" t="s">
        <v>1154</v>
      </c>
      <c r="G151" s="85" t="b">
        <v>1</v>
      </c>
      <c r="H151" s="85" t="s">
        <v>1663</v>
      </c>
    </row>
    <row r="152" spans="1:8" x14ac:dyDescent="0.25">
      <c r="A152" s="85" t="s">
        <v>849</v>
      </c>
      <c r="B152" s="85" t="s">
        <v>1664</v>
      </c>
      <c r="C152" s="85" t="s">
        <v>201</v>
      </c>
      <c r="D152" s="85" t="s">
        <v>1665</v>
      </c>
      <c r="E152" s="85" t="s">
        <v>1666</v>
      </c>
      <c r="F152" s="85" t="s">
        <v>1427</v>
      </c>
      <c r="G152" s="85" t="b">
        <v>1</v>
      </c>
      <c r="H152" s="85" t="s">
        <v>1667</v>
      </c>
    </row>
    <row r="153" spans="1:8" x14ac:dyDescent="0.25">
      <c r="A153" s="85" t="s">
        <v>850</v>
      </c>
      <c r="B153" s="85" t="s">
        <v>1668</v>
      </c>
      <c r="C153" s="85" t="s">
        <v>1669</v>
      </c>
      <c r="D153" s="85" t="s">
        <v>1670</v>
      </c>
      <c r="E153" s="85" t="s">
        <v>1671</v>
      </c>
      <c r="F153" s="85" t="s">
        <v>171</v>
      </c>
      <c r="G153" s="85" t="b">
        <v>1</v>
      </c>
      <c r="H153" s="85" t="s">
        <v>1672</v>
      </c>
    </row>
    <row r="154" spans="1:8" x14ac:dyDescent="0.25">
      <c r="A154" s="85" t="s">
        <v>851</v>
      </c>
      <c r="B154" s="85" t="s">
        <v>1673</v>
      </c>
      <c r="C154" s="85" t="s">
        <v>1674</v>
      </c>
      <c r="D154" s="85" t="s">
        <v>1675</v>
      </c>
      <c r="E154" s="85" t="s">
        <v>1676</v>
      </c>
      <c r="F154" s="85" t="s">
        <v>171</v>
      </c>
      <c r="G154" s="85" t="b">
        <v>1</v>
      </c>
      <c r="H154" s="85" t="s">
        <v>1677</v>
      </c>
    </row>
    <row r="155" spans="1:8" x14ac:dyDescent="0.25">
      <c r="A155" s="85" t="s">
        <v>852</v>
      </c>
      <c r="B155" s="85" t="s">
        <v>1678</v>
      </c>
      <c r="C155" s="85" t="s">
        <v>1151</v>
      </c>
      <c r="D155" s="85" t="s">
        <v>1679</v>
      </c>
      <c r="E155" s="85" t="s">
        <v>1680</v>
      </c>
      <c r="F155" s="85" t="s">
        <v>171</v>
      </c>
      <c r="G155" s="85" t="b">
        <v>1</v>
      </c>
      <c r="H155" s="85" t="s">
        <v>1681</v>
      </c>
    </row>
    <row r="156" spans="1:8" x14ac:dyDescent="0.25">
      <c r="A156" s="85" t="s">
        <v>853</v>
      </c>
      <c r="B156" s="85" t="s">
        <v>1682</v>
      </c>
      <c r="C156" s="85" t="s">
        <v>1683</v>
      </c>
      <c r="D156" s="85" t="s">
        <v>1684</v>
      </c>
      <c r="E156" s="85" t="s">
        <v>1685</v>
      </c>
      <c r="F156" s="85" t="s">
        <v>171</v>
      </c>
      <c r="G156" s="85" t="b">
        <v>1</v>
      </c>
      <c r="H156" s="85" t="s">
        <v>1686</v>
      </c>
    </row>
    <row r="157" spans="1:8" x14ac:dyDescent="0.25">
      <c r="A157" s="85" t="s">
        <v>854</v>
      </c>
      <c r="B157" s="85" t="s">
        <v>1687</v>
      </c>
      <c r="C157" s="85" t="s">
        <v>1338</v>
      </c>
      <c r="D157" s="85" t="s">
        <v>1688</v>
      </c>
      <c r="E157" s="85" t="s">
        <v>1338</v>
      </c>
      <c r="F157" s="85" t="s">
        <v>1093</v>
      </c>
      <c r="G157" s="85" t="b">
        <v>1</v>
      </c>
      <c r="H157" s="85" t="s">
        <v>1689</v>
      </c>
    </row>
    <row r="158" spans="1:8" x14ac:dyDescent="0.25">
      <c r="A158" s="85" t="s">
        <v>855</v>
      </c>
      <c r="B158" s="85" t="s">
        <v>1690</v>
      </c>
      <c r="C158" s="85" t="s">
        <v>174</v>
      </c>
      <c r="D158" s="85" t="s">
        <v>174</v>
      </c>
      <c r="E158" s="85" t="s">
        <v>174</v>
      </c>
      <c r="F158" s="85" t="s">
        <v>1093</v>
      </c>
      <c r="G158" s="85" t="b">
        <v>1</v>
      </c>
      <c r="H158" s="85" t="s">
        <v>1691</v>
      </c>
    </row>
    <row r="159" spans="1:8" x14ac:dyDescent="0.25">
      <c r="A159" s="85" t="s">
        <v>856</v>
      </c>
      <c r="B159" s="85" t="s">
        <v>1692</v>
      </c>
      <c r="C159" s="85" t="s">
        <v>174</v>
      </c>
      <c r="D159" s="85" t="s">
        <v>174</v>
      </c>
      <c r="E159" s="85" t="s">
        <v>174</v>
      </c>
      <c r="F159" s="85" t="s">
        <v>1093</v>
      </c>
      <c r="G159" s="85" t="b">
        <v>1</v>
      </c>
      <c r="H159" s="85" t="s">
        <v>1693</v>
      </c>
    </row>
    <row r="160" spans="1:8" x14ac:dyDescent="0.25">
      <c r="A160" s="85" t="s">
        <v>857</v>
      </c>
      <c r="B160" s="85" t="s">
        <v>1694</v>
      </c>
      <c r="C160" s="85" t="s">
        <v>1338</v>
      </c>
      <c r="D160" s="85" t="s">
        <v>169</v>
      </c>
      <c r="E160" s="85" t="s">
        <v>1695</v>
      </c>
      <c r="F160" s="85" t="s">
        <v>171</v>
      </c>
      <c r="G160" s="85" t="b">
        <v>1</v>
      </c>
      <c r="H160" s="85" t="s">
        <v>1696</v>
      </c>
    </row>
    <row r="161" spans="1:8" x14ac:dyDescent="0.25">
      <c r="A161" s="85" t="s">
        <v>858</v>
      </c>
      <c r="B161" s="85" t="s">
        <v>1697</v>
      </c>
      <c r="C161" s="85" t="s">
        <v>1066</v>
      </c>
      <c r="D161" s="85" t="s">
        <v>1698</v>
      </c>
      <c r="E161" s="85" t="s">
        <v>1699</v>
      </c>
      <c r="F161" s="85" t="s">
        <v>1128</v>
      </c>
      <c r="G161" s="85" t="b">
        <v>1</v>
      </c>
      <c r="H161" s="85" t="s">
        <v>1700</v>
      </c>
    </row>
    <row r="162" spans="1:8" x14ac:dyDescent="0.25">
      <c r="A162" s="85" t="s">
        <v>859</v>
      </c>
      <c r="B162" s="85" t="s">
        <v>1701</v>
      </c>
      <c r="C162" s="85" t="s">
        <v>1146</v>
      </c>
      <c r="D162" s="85" t="s">
        <v>1157</v>
      </c>
      <c r="E162" s="85" t="s">
        <v>1702</v>
      </c>
      <c r="F162" s="85" t="s">
        <v>171</v>
      </c>
      <c r="G162" s="85" t="b">
        <v>1</v>
      </c>
      <c r="H162" s="85" t="s">
        <v>1703</v>
      </c>
    </row>
    <row r="163" spans="1:8" x14ac:dyDescent="0.25">
      <c r="A163" s="85" t="s">
        <v>860</v>
      </c>
      <c r="B163" s="85" t="s">
        <v>1704</v>
      </c>
      <c r="C163" s="85" t="s">
        <v>1705</v>
      </c>
      <c r="D163" s="85" t="s">
        <v>1630</v>
      </c>
      <c r="E163" s="85" t="s">
        <v>174</v>
      </c>
      <c r="F163" s="85" t="s">
        <v>1706</v>
      </c>
      <c r="G163" s="85" t="b">
        <v>1</v>
      </c>
      <c r="H163" s="85" t="s">
        <v>1707</v>
      </c>
    </row>
    <row r="164" spans="1:8" x14ac:dyDescent="0.25">
      <c r="A164" s="85" t="s">
        <v>861</v>
      </c>
      <c r="B164" s="85" t="s">
        <v>1708</v>
      </c>
      <c r="C164" s="85" t="s">
        <v>1046</v>
      </c>
      <c r="D164" s="85" t="s">
        <v>1046</v>
      </c>
      <c r="E164" s="85" t="s">
        <v>1046</v>
      </c>
      <c r="F164" s="85" t="s">
        <v>1706</v>
      </c>
      <c r="G164" s="85" t="b">
        <v>1</v>
      </c>
      <c r="H164" s="85" t="s">
        <v>1709</v>
      </c>
    </row>
    <row r="165" spans="1:8" x14ac:dyDescent="0.25">
      <c r="A165" s="85" t="s">
        <v>862</v>
      </c>
      <c r="B165" s="85" t="s">
        <v>1710</v>
      </c>
      <c r="C165" s="85" t="s">
        <v>1046</v>
      </c>
      <c r="D165" s="85" t="s">
        <v>1711</v>
      </c>
      <c r="E165" s="85" t="s">
        <v>1712</v>
      </c>
      <c r="F165" s="85" t="s">
        <v>1138</v>
      </c>
      <c r="G165" s="85" t="b">
        <v>1</v>
      </c>
      <c r="H165" s="85" t="s">
        <v>1713</v>
      </c>
    </row>
    <row r="166" spans="1:8" x14ac:dyDescent="0.25">
      <c r="A166" s="85" t="s">
        <v>863</v>
      </c>
      <c r="B166" s="85" t="s">
        <v>1714</v>
      </c>
      <c r="C166" s="85" t="s">
        <v>1715</v>
      </c>
      <c r="D166" s="85" t="s">
        <v>1716</v>
      </c>
      <c r="E166" s="85" t="s">
        <v>1046</v>
      </c>
      <c r="F166" s="85" t="s">
        <v>176</v>
      </c>
      <c r="G166" s="85" t="b">
        <v>1</v>
      </c>
      <c r="H166" s="85" t="s">
        <v>1717</v>
      </c>
    </row>
    <row r="167" spans="1:8" x14ac:dyDescent="0.25">
      <c r="A167" s="85" t="s">
        <v>864</v>
      </c>
      <c r="B167" s="85" t="s">
        <v>1718</v>
      </c>
      <c r="C167" s="85" t="s">
        <v>1719</v>
      </c>
      <c r="D167" s="85" t="s">
        <v>1720</v>
      </c>
      <c r="E167" s="85" t="s">
        <v>1721</v>
      </c>
      <c r="F167" s="85" t="s">
        <v>171</v>
      </c>
      <c r="G167" s="85" t="b">
        <v>1</v>
      </c>
      <c r="H167" s="85" t="s">
        <v>1722</v>
      </c>
    </row>
    <row r="168" spans="1:8" x14ac:dyDescent="0.25">
      <c r="A168" s="85" t="s">
        <v>865</v>
      </c>
      <c r="B168" s="85" t="s">
        <v>1723</v>
      </c>
      <c r="D168" s="85" t="s">
        <v>1724</v>
      </c>
      <c r="E168" s="85" t="s">
        <v>1076</v>
      </c>
      <c r="F168" s="85" t="s">
        <v>171</v>
      </c>
      <c r="G168" s="85" t="b">
        <v>1</v>
      </c>
      <c r="H168" s="85" t="s">
        <v>1725</v>
      </c>
    </row>
    <row r="169" spans="1:8" x14ac:dyDescent="0.25">
      <c r="A169" s="85" t="s">
        <v>866</v>
      </c>
      <c r="B169" s="85" t="s">
        <v>1726</v>
      </c>
      <c r="C169" s="85" t="s">
        <v>1727</v>
      </c>
      <c r="D169" s="85" t="s">
        <v>1728</v>
      </c>
      <c r="E169" s="85" t="s">
        <v>1729</v>
      </c>
      <c r="F169" s="85" t="s">
        <v>1063</v>
      </c>
      <c r="G169" s="85" t="b">
        <v>1</v>
      </c>
      <c r="H169" s="85" t="s">
        <v>1730</v>
      </c>
    </row>
    <row r="170" spans="1:8" x14ac:dyDescent="0.25">
      <c r="A170" s="85" t="s">
        <v>867</v>
      </c>
      <c r="B170" s="85" t="s">
        <v>1731</v>
      </c>
      <c r="C170" s="85" t="s">
        <v>201</v>
      </c>
      <c r="D170" s="85" t="s">
        <v>1732</v>
      </c>
      <c r="E170" s="85" t="s">
        <v>1733</v>
      </c>
      <c r="F170" s="85" t="s">
        <v>171</v>
      </c>
      <c r="G170" s="85" t="b">
        <v>1</v>
      </c>
      <c r="H170" s="85" t="s">
        <v>1734</v>
      </c>
    </row>
    <row r="171" spans="1:8" x14ac:dyDescent="0.25">
      <c r="A171" s="85" t="s">
        <v>868</v>
      </c>
      <c r="B171" s="85" t="s">
        <v>1735</v>
      </c>
      <c r="C171" s="85" t="s">
        <v>1196</v>
      </c>
      <c r="D171" s="85" t="s">
        <v>1736</v>
      </c>
      <c r="E171" s="85" t="s">
        <v>1737</v>
      </c>
      <c r="F171" s="85" t="s">
        <v>171</v>
      </c>
      <c r="G171" s="85" t="b">
        <v>1</v>
      </c>
      <c r="H171" s="85" t="s">
        <v>1738</v>
      </c>
    </row>
    <row r="172" spans="1:8" x14ac:dyDescent="0.25">
      <c r="A172" s="85" t="s">
        <v>869</v>
      </c>
      <c r="B172" s="85" t="s">
        <v>1739</v>
      </c>
      <c r="C172" s="85" t="s">
        <v>1740</v>
      </c>
      <c r="D172" s="85" t="s">
        <v>1741</v>
      </c>
      <c r="E172" s="85" t="s">
        <v>1742</v>
      </c>
      <c r="F172" s="85" t="s">
        <v>198</v>
      </c>
      <c r="G172" s="85" t="b">
        <v>1</v>
      </c>
      <c r="H172" s="85" t="s">
        <v>1743</v>
      </c>
    </row>
    <row r="173" spans="1:8" x14ac:dyDescent="0.25">
      <c r="A173" s="85" t="s">
        <v>870</v>
      </c>
      <c r="B173" s="85" t="s">
        <v>1744</v>
      </c>
      <c r="C173" s="85" t="s">
        <v>406</v>
      </c>
      <c r="D173" s="85" t="s">
        <v>1745</v>
      </c>
      <c r="E173" s="85" t="s">
        <v>1746</v>
      </c>
      <c r="F173" s="85" t="s">
        <v>171</v>
      </c>
      <c r="G173" s="85" t="b">
        <v>1</v>
      </c>
      <c r="H173" s="85" t="s">
        <v>1747</v>
      </c>
    </row>
    <row r="174" spans="1:8" x14ac:dyDescent="0.25">
      <c r="A174" s="85" t="s">
        <v>871</v>
      </c>
      <c r="B174" s="85" t="s">
        <v>1748</v>
      </c>
      <c r="C174" s="85" t="s">
        <v>1749</v>
      </c>
      <c r="D174" s="85" t="s">
        <v>1698</v>
      </c>
      <c r="E174" s="85" t="s">
        <v>1750</v>
      </c>
      <c r="F174" s="85" t="s">
        <v>1138</v>
      </c>
      <c r="G174" s="85" t="b">
        <v>1</v>
      </c>
      <c r="H174" s="85" t="s">
        <v>1751</v>
      </c>
    </row>
    <row r="175" spans="1:8" x14ac:dyDescent="0.25">
      <c r="A175" s="85" t="s">
        <v>872</v>
      </c>
      <c r="B175" s="85" t="s">
        <v>1752</v>
      </c>
      <c r="C175" s="85" t="s">
        <v>1424</v>
      </c>
      <c r="D175" s="85" t="s">
        <v>1753</v>
      </c>
      <c r="E175" s="85" t="s">
        <v>1754</v>
      </c>
      <c r="F175" s="85" t="s">
        <v>1382</v>
      </c>
      <c r="G175" s="85" t="b">
        <v>1</v>
      </c>
      <c r="H175" s="85" t="s">
        <v>1755</v>
      </c>
    </row>
    <row r="176" spans="1:8" x14ac:dyDescent="0.25">
      <c r="A176" s="85" t="s">
        <v>873</v>
      </c>
      <c r="B176" s="85" t="s">
        <v>1756</v>
      </c>
      <c r="C176" s="85" t="s">
        <v>1046</v>
      </c>
      <c r="D176" s="85" t="s">
        <v>1757</v>
      </c>
      <c r="E176" s="85" t="s">
        <v>1046</v>
      </c>
      <c r="F176" s="85" t="s">
        <v>176</v>
      </c>
      <c r="G176" s="85" t="b">
        <v>1</v>
      </c>
      <c r="H176" s="85" t="s">
        <v>1758</v>
      </c>
    </row>
    <row r="177" spans="1:8" x14ac:dyDescent="0.25">
      <c r="A177" s="85" t="s">
        <v>874</v>
      </c>
      <c r="B177" s="85" t="s">
        <v>1759</v>
      </c>
      <c r="C177" s="85" t="s">
        <v>1046</v>
      </c>
      <c r="D177" s="85" t="s">
        <v>1760</v>
      </c>
      <c r="E177" s="85" t="s">
        <v>1046</v>
      </c>
      <c r="F177" s="85" t="s">
        <v>176</v>
      </c>
      <c r="G177" s="85" t="b">
        <v>1</v>
      </c>
      <c r="H177" s="85" t="s">
        <v>1761</v>
      </c>
    </row>
    <row r="178" spans="1:8" x14ac:dyDescent="0.25">
      <c r="A178" s="85" t="s">
        <v>875</v>
      </c>
      <c r="B178" s="85" t="s">
        <v>1762</v>
      </c>
      <c r="C178" s="85" t="s">
        <v>1046</v>
      </c>
      <c r="D178" s="85" t="s">
        <v>1763</v>
      </c>
      <c r="E178" s="85" t="s">
        <v>1764</v>
      </c>
      <c r="F178" s="85" t="s">
        <v>176</v>
      </c>
      <c r="G178" s="85" t="b">
        <v>1</v>
      </c>
      <c r="H178" s="85" t="s">
        <v>1765</v>
      </c>
    </row>
    <row r="179" spans="1:8" x14ac:dyDescent="0.25">
      <c r="A179" s="85" t="s">
        <v>876</v>
      </c>
      <c r="B179" s="85" t="s">
        <v>1766</v>
      </c>
      <c r="C179" s="85" t="s">
        <v>1767</v>
      </c>
      <c r="D179" s="85" t="s">
        <v>1768</v>
      </c>
      <c r="E179" s="85" t="s">
        <v>1420</v>
      </c>
      <c r="F179" s="85" t="s">
        <v>176</v>
      </c>
      <c r="G179" s="85" t="b">
        <v>1</v>
      </c>
      <c r="H179" s="85" t="s">
        <v>1769</v>
      </c>
    </row>
    <row r="180" spans="1:8" x14ac:dyDescent="0.25">
      <c r="A180" s="85" t="s">
        <v>877</v>
      </c>
      <c r="B180" s="85" t="s">
        <v>1770</v>
      </c>
      <c r="C180" s="85" t="s">
        <v>1771</v>
      </c>
      <c r="D180" s="85" t="s">
        <v>1772</v>
      </c>
      <c r="E180" s="85" t="s">
        <v>1773</v>
      </c>
      <c r="F180" s="85" t="s">
        <v>1774</v>
      </c>
      <c r="G180" s="85" t="b">
        <v>1</v>
      </c>
      <c r="H180" s="85" t="s">
        <v>1775</v>
      </c>
    </row>
    <row r="181" spans="1:8" x14ac:dyDescent="0.25">
      <c r="A181" s="85" t="s">
        <v>878</v>
      </c>
      <c r="B181" s="85" t="s">
        <v>1776</v>
      </c>
      <c r="C181" s="85" t="s">
        <v>1777</v>
      </c>
      <c r="D181" s="85" t="s">
        <v>1630</v>
      </c>
      <c r="E181" s="85" t="s">
        <v>174</v>
      </c>
      <c r="F181" s="85" t="s">
        <v>1706</v>
      </c>
      <c r="G181" s="85" t="b">
        <v>1</v>
      </c>
      <c r="H181" s="85" t="s">
        <v>1778</v>
      </c>
    </row>
    <row r="182" spans="1:8" x14ac:dyDescent="0.25">
      <c r="A182" s="85" t="s">
        <v>879</v>
      </c>
      <c r="B182" s="85" t="s">
        <v>1779</v>
      </c>
      <c r="C182" s="85" t="s">
        <v>1273</v>
      </c>
      <c r="D182" s="85" t="s">
        <v>1780</v>
      </c>
      <c r="E182" s="85" t="s">
        <v>1781</v>
      </c>
      <c r="F182" s="85" t="s">
        <v>198</v>
      </c>
      <c r="G182" s="85" t="b">
        <v>1</v>
      </c>
      <c r="H182" s="85" t="s">
        <v>1782</v>
      </c>
    </row>
    <row r="183" spans="1:8" x14ac:dyDescent="0.25">
      <c r="A183" s="85" t="s">
        <v>880</v>
      </c>
      <c r="B183" s="85" t="s">
        <v>1783</v>
      </c>
      <c r="C183" s="85" t="s">
        <v>1201</v>
      </c>
      <c r="D183" s="85" t="s">
        <v>1784</v>
      </c>
      <c r="E183" s="85" t="s">
        <v>1785</v>
      </c>
      <c r="F183" s="85" t="s">
        <v>171</v>
      </c>
      <c r="G183" s="85" t="b">
        <v>1</v>
      </c>
      <c r="H183" s="85" t="s">
        <v>1786</v>
      </c>
    </row>
    <row r="184" spans="1:8" x14ac:dyDescent="0.25">
      <c r="A184" s="85" t="s">
        <v>881</v>
      </c>
      <c r="B184" s="85" t="s">
        <v>1787</v>
      </c>
      <c r="C184" s="85" t="s">
        <v>201</v>
      </c>
      <c r="D184" s="85" t="s">
        <v>1788</v>
      </c>
      <c r="E184" s="85" t="s">
        <v>1789</v>
      </c>
      <c r="F184" s="85" t="s">
        <v>1790</v>
      </c>
      <c r="G184" s="85" t="b">
        <v>1</v>
      </c>
      <c r="H184" s="85" t="s">
        <v>1791</v>
      </c>
    </row>
    <row r="185" spans="1:8" x14ac:dyDescent="0.25">
      <c r="A185" s="85" t="s">
        <v>882</v>
      </c>
      <c r="B185" s="85" t="s">
        <v>1792</v>
      </c>
      <c r="C185" s="85" t="s">
        <v>1767</v>
      </c>
      <c r="D185" s="85" t="s">
        <v>1698</v>
      </c>
      <c r="E185" s="85" t="s">
        <v>1793</v>
      </c>
      <c r="F185" s="85" t="s">
        <v>1128</v>
      </c>
      <c r="G185" s="85" t="b">
        <v>1</v>
      </c>
      <c r="H185" s="85" t="s">
        <v>1794</v>
      </c>
    </row>
    <row r="186" spans="1:8" x14ac:dyDescent="0.25">
      <c r="A186" s="85" t="s">
        <v>883</v>
      </c>
      <c r="B186" s="85" t="s">
        <v>1795</v>
      </c>
      <c r="C186" s="85" t="s">
        <v>406</v>
      </c>
      <c r="D186" s="85" t="s">
        <v>1796</v>
      </c>
      <c r="E186" s="85" t="s">
        <v>1797</v>
      </c>
      <c r="F186" s="85" t="s">
        <v>1128</v>
      </c>
      <c r="G186" s="85" t="b">
        <v>1</v>
      </c>
      <c r="H186" s="85" t="s">
        <v>1798</v>
      </c>
    </row>
    <row r="187" spans="1:8" x14ac:dyDescent="0.25">
      <c r="A187" s="85" t="s">
        <v>884</v>
      </c>
      <c r="B187" s="85" t="s">
        <v>1799</v>
      </c>
      <c r="C187" s="85" t="s">
        <v>174</v>
      </c>
      <c r="D187" s="85" t="s">
        <v>174</v>
      </c>
      <c r="E187" s="85" t="s">
        <v>1800</v>
      </c>
      <c r="F187" s="85" t="s">
        <v>1154</v>
      </c>
      <c r="G187" s="85" t="b">
        <v>1</v>
      </c>
      <c r="H187" s="85" t="s">
        <v>1801</v>
      </c>
    </row>
    <row r="188" spans="1:8" x14ac:dyDescent="0.25">
      <c r="A188" s="85" t="s">
        <v>885</v>
      </c>
      <c r="B188" s="85" t="s">
        <v>1802</v>
      </c>
      <c r="C188" s="85" t="s">
        <v>1295</v>
      </c>
      <c r="D188" s="85" t="s">
        <v>1803</v>
      </c>
      <c r="E188" s="85" t="s">
        <v>1804</v>
      </c>
      <c r="F188" s="85" t="s">
        <v>198</v>
      </c>
      <c r="G188" s="85" t="b">
        <v>1</v>
      </c>
      <c r="H188" s="85" t="s">
        <v>1805</v>
      </c>
    </row>
    <row r="189" spans="1:8" x14ac:dyDescent="0.25">
      <c r="A189" s="85" t="s">
        <v>886</v>
      </c>
      <c r="B189" s="85" t="s">
        <v>1806</v>
      </c>
      <c r="C189" s="85" t="s">
        <v>201</v>
      </c>
      <c r="D189" s="85" t="s">
        <v>1807</v>
      </c>
      <c r="E189" s="85" t="s">
        <v>1808</v>
      </c>
      <c r="F189" s="85" t="s">
        <v>171</v>
      </c>
      <c r="G189" s="85" t="b">
        <v>1</v>
      </c>
      <c r="H189" s="85" t="s">
        <v>1809</v>
      </c>
    </row>
    <row r="190" spans="1:8" x14ac:dyDescent="0.25">
      <c r="A190" s="85" t="s">
        <v>887</v>
      </c>
      <c r="B190" s="85" t="s">
        <v>1810</v>
      </c>
      <c r="C190" s="85" t="s">
        <v>1451</v>
      </c>
      <c r="D190" s="85" t="s">
        <v>1067</v>
      </c>
      <c r="E190" s="85" t="s">
        <v>1627</v>
      </c>
      <c r="F190" s="85" t="s">
        <v>171</v>
      </c>
      <c r="G190" s="85" t="b">
        <v>1</v>
      </c>
      <c r="H190" s="85" t="s">
        <v>1811</v>
      </c>
    </row>
    <row r="191" spans="1:8" x14ac:dyDescent="0.25">
      <c r="A191" s="85" t="s">
        <v>888</v>
      </c>
      <c r="B191" s="85" t="s">
        <v>1812</v>
      </c>
      <c r="C191" s="85" t="s">
        <v>1151</v>
      </c>
      <c r="D191" s="85" t="s">
        <v>1813</v>
      </c>
      <c r="E191" s="85" t="s">
        <v>1814</v>
      </c>
      <c r="F191" s="85" t="s">
        <v>192</v>
      </c>
      <c r="G191" s="85" t="b">
        <v>1</v>
      </c>
      <c r="H191" s="85" t="s">
        <v>1815</v>
      </c>
    </row>
    <row r="192" spans="1:8" x14ac:dyDescent="0.25">
      <c r="A192" s="85" t="s">
        <v>889</v>
      </c>
      <c r="B192" s="85" t="s">
        <v>1816</v>
      </c>
      <c r="C192" s="85" t="s">
        <v>1273</v>
      </c>
      <c r="D192" s="85" t="s">
        <v>1456</v>
      </c>
      <c r="E192" s="85" t="s">
        <v>1817</v>
      </c>
      <c r="F192" s="85" t="s">
        <v>171</v>
      </c>
      <c r="G192" s="85" t="b">
        <v>1</v>
      </c>
      <c r="H192" s="85" t="s">
        <v>1818</v>
      </c>
    </row>
    <row r="193" spans="1:8" x14ac:dyDescent="0.25">
      <c r="A193" s="85" t="s">
        <v>890</v>
      </c>
      <c r="B193" s="85" t="s">
        <v>1819</v>
      </c>
      <c r="C193" s="85" t="s">
        <v>1046</v>
      </c>
      <c r="D193" s="85" t="s">
        <v>1820</v>
      </c>
      <c r="E193" s="85" t="s">
        <v>1821</v>
      </c>
      <c r="F193" s="85" t="s">
        <v>171</v>
      </c>
      <c r="G193" s="85" t="b">
        <v>1</v>
      </c>
      <c r="H193" s="85" t="s">
        <v>1822</v>
      </c>
    </row>
    <row r="194" spans="1:8" x14ac:dyDescent="0.25">
      <c r="A194" s="85" t="s">
        <v>891</v>
      </c>
      <c r="B194" s="85" t="s">
        <v>1823</v>
      </c>
      <c r="C194" s="85" t="s">
        <v>1146</v>
      </c>
      <c r="D194" s="85" t="s">
        <v>1824</v>
      </c>
      <c r="E194" s="85" t="s">
        <v>1825</v>
      </c>
      <c r="F194" s="85" t="s">
        <v>171</v>
      </c>
      <c r="G194" s="85" t="b">
        <v>1</v>
      </c>
      <c r="H194" s="85" t="s">
        <v>1826</v>
      </c>
    </row>
    <row r="195" spans="1:8" x14ac:dyDescent="0.25">
      <c r="A195" s="85" t="s">
        <v>892</v>
      </c>
      <c r="B195" s="85" t="s">
        <v>1827</v>
      </c>
      <c r="C195" s="85" t="s">
        <v>1338</v>
      </c>
      <c r="D195" s="85" t="s">
        <v>1828</v>
      </c>
      <c r="E195" s="85" t="s">
        <v>1829</v>
      </c>
      <c r="F195" s="85" t="s">
        <v>171</v>
      </c>
      <c r="G195" s="85" t="b">
        <v>1</v>
      </c>
      <c r="H195" s="85" t="s">
        <v>1830</v>
      </c>
    </row>
    <row r="196" spans="1:8" x14ac:dyDescent="0.25">
      <c r="A196" s="85" t="s">
        <v>893</v>
      </c>
      <c r="B196" s="85" t="s">
        <v>1831</v>
      </c>
      <c r="C196" s="85" t="s">
        <v>1233</v>
      </c>
      <c r="D196" s="85" t="s">
        <v>1832</v>
      </c>
      <c r="E196" s="85" t="s">
        <v>1833</v>
      </c>
      <c r="F196" s="85" t="s">
        <v>1382</v>
      </c>
      <c r="G196" s="85" t="b">
        <v>1</v>
      </c>
      <c r="H196" s="85" t="s">
        <v>1834</v>
      </c>
    </row>
    <row r="197" spans="1:8" x14ac:dyDescent="0.25">
      <c r="A197" s="85" t="s">
        <v>894</v>
      </c>
      <c r="B197" s="85" t="s">
        <v>1835</v>
      </c>
      <c r="C197" s="85" t="s">
        <v>1836</v>
      </c>
      <c r="D197" s="85" t="s">
        <v>1301</v>
      </c>
      <c r="E197" s="85" t="s">
        <v>1046</v>
      </c>
      <c r="F197" s="85" t="s">
        <v>1093</v>
      </c>
      <c r="G197" s="85" t="b">
        <v>1</v>
      </c>
      <c r="H197" s="85" t="s">
        <v>1837</v>
      </c>
    </row>
    <row r="198" spans="1:8" x14ac:dyDescent="0.25">
      <c r="A198" s="85" t="s">
        <v>895</v>
      </c>
      <c r="B198" s="85" t="s">
        <v>1838</v>
      </c>
      <c r="C198" s="85" t="s">
        <v>1233</v>
      </c>
      <c r="D198" s="85" t="s">
        <v>1839</v>
      </c>
      <c r="E198" s="85" t="s">
        <v>1840</v>
      </c>
      <c r="F198" s="85" t="s">
        <v>198</v>
      </c>
      <c r="G198" s="85" t="b">
        <v>1</v>
      </c>
      <c r="H198" s="85" t="s">
        <v>1841</v>
      </c>
    </row>
    <row r="199" spans="1:8" x14ac:dyDescent="0.25">
      <c r="A199" s="85" t="s">
        <v>896</v>
      </c>
      <c r="B199" s="85" t="s">
        <v>1842</v>
      </c>
      <c r="C199" s="85" t="s">
        <v>1843</v>
      </c>
      <c r="D199" s="85" t="s">
        <v>1844</v>
      </c>
      <c r="E199" s="85" t="s">
        <v>1845</v>
      </c>
      <c r="F199" s="85" t="s">
        <v>198</v>
      </c>
      <c r="G199" s="85" t="b">
        <v>1</v>
      </c>
      <c r="H199" s="85" t="s">
        <v>1846</v>
      </c>
    </row>
    <row r="200" spans="1:8" x14ac:dyDescent="0.25">
      <c r="A200" s="85" t="s">
        <v>897</v>
      </c>
      <c r="B200" s="85" t="s">
        <v>1847</v>
      </c>
      <c r="C200" s="85" t="s">
        <v>1848</v>
      </c>
      <c r="D200" s="85" t="s">
        <v>174</v>
      </c>
      <c r="E200" s="85" t="s">
        <v>1849</v>
      </c>
      <c r="F200" s="85" t="s">
        <v>1850</v>
      </c>
      <c r="G200" s="85" t="b">
        <v>1</v>
      </c>
      <c r="H200" s="85" t="s">
        <v>1851</v>
      </c>
    </row>
    <row r="201" spans="1:8" x14ac:dyDescent="0.25">
      <c r="A201" s="85" t="s">
        <v>898</v>
      </c>
      <c r="B201" s="85" t="s">
        <v>1852</v>
      </c>
      <c r="C201" s="85">
        <v>18</v>
      </c>
      <c r="D201" s="85" t="s">
        <v>1853</v>
      </c>
      <c r="E201" s="85" t="s">
        <v>1854</v>
      </c>
      <c r="F201" s="85" t="s">
        <v>1855</v>
      </c>
      <c r="G201" s="85" t="b">
        <v>1</v>
      </c>
      <c r="H201" s="85" t="s">
        <v>1856</v>
      </c>
    </row>
    <row r="202" spans="1:8" x14ac:dyDescent="0.25">
      <c r="A202" s="85" t="s">
        <v>899</v>
      </c>
      <c r="B202" s="85" t="s">
        <v>1857</v>
      </c>
      <c r="C202" s="85" t="s">
        <v>1858</v>
      </c>
      <c r="D202" s="85" t="s">
        <v>1859</v>
      </c>
      <c r="E202" s="85" t="s">
        <v>1860</v>
      </c>
      <c r="F202" s="85" t="s">
        <v>1382</v>
      </c>
      <c r="G202" s="85" t="b">
        <v>1</v>
      </c>
      <c r="H202" s="85" t="s">
        <v>1861</v>
      </c>
    </row>
    <row r="203" spans="1:8" x14ac:dyDescent="0.25">
      <c r="A203" s="85" t="s">
        <v>900</v>
      </c>
      <c r="B203" s="85" t="s">
        <v>1862</v>
      </c>
      <c r="C203" s="85" t="s">
        <v>1172</v>
      </c>
      <c r="D203" s="85" t="s">
        <v>1863</v>
      </c>
      <c r="E203" s="85" t="s">
        <v>1864</v>
      </c>
      <c r="F203" s="85" t="s">
        <v>1382</v>
      </c>
      <c r="G203" s="85" t="b">
        <v>1</v>
      </c>
      <c r="H203" s="85" t="s">
        <v>1865</v>
      </c>
    </row>
    <row r="204" spans="1:8" x14ac:dyDescent="0.25">
      <c r="A204" s="85" t="s">
        <v>901</v>
      </c>
      <c r="B204" s="85" t="s">
        <v>1866</v>
      </c>
      <c r="C204" s="85" t="s">
        <v>1046</v>
      </c>
      <c r="D204" s="85" t="s">
        <v>1763</v>
      </c>
      <c r="E204" s="85" t="s">
        <v>1046</v>
      </c>
      <c r="F204" s="85" t="s">
        <v>176</v>
      </c>
      <c r="G204" s="85" t="b">
        <v>1</v>
      </c>
      <c r="H204" s="85" t="s">
        <v>1867</v>
      </c>
    </row>
    <row r="205" spans="1:8" x14ac:dyDescent="0.25">
      <c r="A205" s="85" t="s">
        <v>902</v>
      </c>
      <c r="B205" s="85" t="s">
        <v>1868</v>
      </c>
      <c r="C205" s="85" t="s">
        <v>1869</v>
      </c>
      <c r="D205" s="85" t="s">
        <v>1870</v>
      </c>
      <c r="E205" s="85" t="s">
        <v>1046</v>
      </c>
      <c r="F205" s="85" t="s">
        <v>1093</v>
      </c>
      <c r="G205" s="85" t="b">
        <v>1</v>
      </c>
      <c r="H205" s="85" t="s">
        <v>1871</v>
      </c>
    </row>
    <row r="206" spans="1:8" x14ac:dyDescent="0.25">
      <c r="A206" s="85" t="s">
        <v>903</v>
      </c>
      <c r="B206" s="85" t="s">
        <v>1872</v>
      </c>
      <c r="C206" s="85" t="s">
        <v>1873</v>
      </c>
      <c r="D206" s="85" t="s">
        <v>1874</v>
      </c>
      <c r="E206" s="85" t="s">
        <v>1875</v>
      </c>
      <c r="F206" s="85" t="s">
        <v>1128</v>
      </c>
      <c r="G206" s="85" t="b">
        <v>1</v>
      </c>
      <c r="H206" s="85" t="s">
        <v>1876</v>
      </c>
    </row>
    <row r="207" spans="1:8" x14ac:dyDescent="0.25">
      <c r="A207" s="85" t="s">
        <v>904</v>
      </c>
      <c r="B207" s="85" t="s">
        <v>1877</v>
      </c>
      <c r="C207" s="85" t="s">
        <v>1273</v>
      </c>
      <c r="D207" s="85" t="s">
        <v>1878</v>
      </c>
      <c r="E207" s="85" t="s">
        <v>1879</v>
      </c>
      <c r="F207" s="85" t="s">
        <v>1382</v>
      </c>
      <c r="G207" s="85" t="b">
        <v>1</v>
      </c>
      <c r="H207" s="85" t="s">
        <v>1880</v>
      </c>
    </row>
    <row r="208" spans="1:8" x14ac:dyDescent="0.25">
      <c r="A208" s="85" t="s">
        <v>905</v>
      </c>
      <c r="B208" s="85" t="s">
        <v>1881</v>
      </c>
      <c r="C208" s="85" t="s">
        <v>1882</v>
      </c>
      <c r="D208" s="85" t="s">
        <v>1883</v>
      </c>
      <c r="E208" s="85" t="s">
        <v>1884</v>
      </c>
      <c r="F208" s="85" t="s">
        <v>1106</v>
      </c>
      <c r="G208" s="85" t="b">
        <v>1</v>
      </c>
      <c r="H208" s="85" t="s">
        <v>1885</v>
      </c>
    </row>
    <row r="209" spans="1:8" x14ac:dyDescent="0.25">
      <c r="A209" s="85" t="s">
        <v>906</v>
      </c>
      <c r="B209" s="85" t="s">
        <v>1886</v>
      </c>
      <c r="C209" s="85" t="s">
        <v>1046</v>
      </c>
      <c r="D209" s="85" t="s">
        <v>1887</v>
      </c>
      <c r="E209" s="85" t="s">
        <v>1888</v>
      </c>
      <c r="F209" s="85" t="s">
        <v>1106</v>
      </c>
      <c r="G209" s="85" t="b">
        <v>1</v>
      </c>
      <c r="H209" s="85" t="s">
        <v>1889</v>
      </c>
    </row>
    <row r="210" spans="1:8" x14ac:dyDescent="0.25">
      <c r="A210" s="85" t="s">
        <v>907</v>
      </c>
      <c r="B210" s="85" t="s">
        <v>1890</v>
      </c>
      <c r="C210" s="85" t="s">
        <v>1891</v>
      </c>
      <c r="D210" s="85" t="s">
        <v>1892</v>
      </c>
      <c r="E210" s="85" t="s">
        <v>1893</v>
      </c>
      <c r="F210" s="85" t="s">
        <v>1093</v>
      </c>
      <c r="G210" s="85" t="b">
        <v>1</v>
      </c>
      <c r="H210" s="85" t="s">
        <v>1894</v>
      </c>
    </row>
    <row r="211" spans="1:8" x14ac:dyDescent="0.25">
      <c r="A211" s="85" t="s">
        <v>908</v>
      </c>
      <c r="B211" s="85" t="s">
        <v>1895</v>
      </c>
      <c r="C211" s="85" t="s">
        <v>174</v>
      </c>
      <c r="D211" s="85" t="s">
        <v>174</v>
      </c>
      <c r="E211" s="85" t="s">
        <v>174</v>
      </c>
      <c r="F211" s="85" t="s">
        <v>1093</v>
      </c>
      <c r="G211" s="85" t="b">
        <v>1</v>
      </c>
      <c r="H211" s="85" t="s">
        <v>1896</v>
      </c>
    </row>
    <row r="212" spans="1:8" x14ac:dyDescent="0.25">
      <c r="A212" s="85" t="s">
        <v>909</v>
      </c>
      <c r="B212" s="85" t="s">
        <v>1897</v>
      </c>
      <c r="C212" s="85" t="s">
        <v>174</v>
      </c>
      <c r="D212" s="85" t="s">
        <v>174</v>
      </c>
      <c r="E212" s="85" t="s">
        <v>174</v>
      </c>
      <c r="F212" s="85" t="s">
        <v>1093</v>
      </c>
      <c r="G212" s="85" t="b">
        <v>1</v>
      </c>
      <c r="H212" s="85" t="s">
        <v>1898</v>
      </c>
    </row>
    <row r="213" spans="1:8" x14ac:dyDescent="0.25">
      <c r="A213" s="85" t="s">
        <v>910</v>
      </c>
      <c r="B213" s="85" t="s">
        <v>1899</v>
      </c>
      <c r="C213" s="85" t="s">
        <v>174</v>
      </c>
      <c r="D213" s="85" t="s">
        <v>174</v>
      </c>
      <c r="E213" s="85" t="s">
        <v>174</v>
      </c>
      <c r="F213" s="85" t="s">
        <v>1093</v>
      </c>
      <c r="G213" s="85" t="b">
        <v>1</v>
      </c>
      <c r="H213" s="85" t="s">
        <v>1900</v>
      </c>
    </row>
    <row r="214" spans="1:8" x14ac:dyDescent="0.25">
      <c r="A214" s="85" t="s">
        <v>911</v>
      </c>
      <c r="B214" s="85" t="s">
        <v>1901</v>
      </c>
      <c r="C214" s="85" t="s">
        <v>174</v>
      </c>
      <c r="D214" s="85" t="s">
        <v>174</v>
      </c>
      <c r="E214" s="85" t="s">
        <v>174</v>
      </c>
      <c r="F214" s="85" t="s">
        <v>1093</v>
      </c>
      <c r="G214" s="85" t="b">
        <v>1</v>
      </c>
      <c r="H214" s="85" t="s">
        <v>1902</v>
      </c>
    </row>
    <row r="215" spans="1:8" x14ac:dyDescent="0.25">
      <c r="A215" s="85" t="s">
        <v>912</v>
      </c>
      <c r="B215" s="85" t="s">
        <v>1903</v>
      </c>
      <c r="C215" s="85" t="s">
        <v>1904</v>
      </c>
      <c r="D215" s="85" t="s">
        <v>1905</v>
      </c>
      <c r="E215" s="85" t="s">
        <v>174</v>
      </c>
      <c r="F215" s="85" t="s">
        <v>1093</v>
      </c>
      <c r="G215" s="85" t="b">
        <v>1</v>
      </c>
      <c r="H215" s="85" t="s">
        <v>1906</v>
      </c>
    </row>
    <row r="216" spans="1:8" x14ac:dyDescent="0.25">
      <c r="A216" s="85" t="s">
        <v>913</v>
      </c>
      <c r="B216" s="85" t="s">
        <v>1907</v>
      </c>
      <c r="C216" s="85" t="s">
        <v>1908</v>
      </c>
      <c r="D216" s="85" t="s">
        <v>1909</v>
      </c>
      <c r="E216" s="85" t="s">
        <v>1910</v>
      </c>
      <c r="F216" s="85" t="s">
        <v>171</v>
      </c>
      <c r="G216" s="85" t="b">
        <v>1</v>
      </c>
      <c r="H216" s="85" t="s">
        <v>1911</v>
      </c>
    </row>
    <row r="217" spans="1:8" x14ac:dyDescent="0.25">
      <c r="A217" s="85" t="s">
        <v>914</v>
      </c>
      <c r="B217" s="85" t="s">
        <v>1912</v>
      </c>
      <c r="C217" s="85" t="s">
        <v>1131</v>
      </c>
      <c r="D217" s="85" t="s">
        <v>1913</v>
      </c>
      <c r="E217" s="85" t="s">
        <v>1914</v>
      </c>
      <c r="F217" s="85" t="s">
        <v>198</v>
      </c>
      <c r="G217" s="85" t="b">
        <v>1</v>
      </c>
      <c r="H217" s="85" t="s">
        <v>1915</v>
      </c>
    </row>
    <row r="218" spans="1:8" x14ac:dyDescent="0.25">
      <c r="A218" s="85" t="s">
        <v>915</v>
      </c>
      <c r="B218" s="85" t="s">
        <v>1916</v>
      </c>
      <c r="C218" s="85" t="s">
        <v>1917</v>
      </c>
      <c r="D218" s="85" t="s">
        <v>1918</v>
      </c>
      <c r="E218" s="85" t="s">
        <v>1919</v>
      </c>
      <c r="F218" s="85" t="s">
        <v>171</v>
      </c>
      <c r="G218" s="85" t="b">
        <v>1</v>
      </c>
      <c r="H218" s="85" t="s">
        <v>1920</v>
      </c>
    </row>
    <row r="219" spans="1:8" x14ac:dyDescent="0.25">
      <c r="A219" s="85" t="s">
        <v>916</v>
      </c>
      <c r="B219" s="85" t="s">
        <v>1921</v>
      </c>
      <c r="C219" s="85" t="s">
        <v>1146</v>
      </c>
      <c r="D219" s="85" t="s">
        <v>1922</v>
      </c>
      <c r="E219" s="85" t="s">
        <v>1420</v>
      </c>
      <c r="F219" s="85" t="s">
        <v>171</v>
      </c>
      <c r="G219" s="85" t="b">
        <v>1</v>
      </c>
      <c r="H219" s="85" t="s">
        <v>1923</v>
      </c>
    </row>
    <row r="220" spans="1:8" x14ac:dyDescent="0.25">
      <c r="A220" s="85" t="s">
        <v>917</v>
      </c>
      <c r="B220" s="85" t="s">
        <v>1924</v>
      </c>
      <c r="C220" s="85" t="s">
        <v>1451</v>
      </c>
      <c r="D220" s="85" t="s">
        <v>1925</v>
      </c>
      <c r="E220" s="85" t="s">
        <v>1926</v>
      </c>
      <c r="F220" s="85" t="s">
        <v>171</v>
      </c>
      <c r="G220" s="85" t="b">
        <v>1</v>
      </c>
      <c r="H220" s="85" t="s">
        <v>1927</v>
      </c>
    </row>
    <row r="221" spans="1:8" x14ac:dyDescent="0.25">
      <c r="A221" s="85" t="s">
        <v>918</v>
      </c>
      <c r="B221" s="85" t="s">
        <v>1928</v>
      </c>
      <c r="C221" s="85" t="s">
        <v>1117</v>
      </c>
      <c r="D221" s="85" t="s">
        <v>1929</v>
      </c>
      <c r="E221" s="85" t="s">
        <v>1930</v>
      </c>
      <c r="F221" s="85" t="s">
        <v>171</v>
      </c>
      <c r="G221" s="85" t="b">
        <v>1</v>
      </c>
      <c r="H221" s="85" t="s">
        <v>1931</v>
      </c>
    </row>
    <row r="222" spans="1:8" x14ac:dyDescent="0.25">
      <c r="A222" s="85" t="s">
        <v>919</v>
      </c>
      <c r="B222" s="85" t="s">
        <v>1932</v>
      </c>
      <c r="C222" s="85" t="s">
        <v>1385</v>
      </c>
      <c r="D222" s="85" t="s">
        <v>1933</v>
      </c>
      <c r="E222" s="85" t="s">
        <v>1934</v>
      </c>
      <c r="F222" s="85" t="s">
        <v>1382</v>
      </c>
      <c r="G222" s="85" t="b">
        <v>1</v>
      </c>
      <c r="H222" s="85" t="s">
        <v>1935</v>
      </c>
    </row>
    <row r="223" spans="1:8" x14ac:dyDescent="0.25">
      <c r="A223" s="85" t="s">
        <v>920</v>
      </c>
      <c r="B223" s="85" t="s">
        <v>1936</v>
      </c>
      <c r="C223" s="85" t="s">
        <v>1937</v>
      </c>
      <c r="D223" s="85" t="s">
        <v>1938</v>
      </c>
      <c r="E223" s="85" t="s">
        <v>1939</v>
      </c>
      <c r="F223" s="85" t="s">
        <v>171</v>
      </c>
      <c r="G223" s="85" t="b">
        <v>1</v>
      </c>
      <c r="H223" s="85" t="s">
        <v>1940</v>
      </c>
    </row>
    <row r="224" spans="1:8" x14ac:dyDescent="0.25">
      <c r="A224" s="85" t="s">
        <v>921</v>
      </c>
      <c r="B224" s="85" t="s">
        <v>1941</v>
      </c>
      <c r="C224" s="85" t="s">
        <v>406</v>
      </c>
      <c r="D224" s="85" t="s">
        <v>406</v>
      </c>
      <c r="E224" s="85" t="s">
        <v>1557</v>
      </c>
      <c r="F224" s="85" t="s">
        <v>1093</v>
      </c>
      <c r="G224" s="85" t="b">
        <v>1</v>
      </c>
      <c r="H224" s="85" t="s">
        <v>1942</v>
      </c>
    </row>
    <row r="225" spans="1:8" x14ac:dyDescent="0.25">
      <c r="A225" s="85" t="s">
        <v>922</v>
      </c>
      <c r="B225" s="85" t="s">
        <v>1943</v>
      </c>
      <c r="C225" s="85" t="s">
        <v>1273</v>
      </c>
      <c r="D225" s="85" t="s">
        <v>1944</v>
      </c>
      <c r="E225" s="85" t="s">
        <v>1945</v>
      </c>
      <c r="F225" s="85" t="s">
        <v>1706</v>
      </c>
      <c r="G225" s="85" t="b">
        <v>1</v>
      </c>
      <c r="H225" s="85" t="s">
        <v>1946</v>
      </c>
    </row>
    <row r="226" spans="1:8" x14ac:dyDescent="0.25">
      <c r="A226" s="85" t="s">
        <v>923</v>
      </c>
      <c r="B226" s="85" t="s">
        <v>1947</v>
      </c>
      <c r="C226" s="85" t="s">
        <v>1948</v>
      </c>
      <c r="D226" s="85" t="s">
        <v>1949</v>
      </c>
      <c r="E226" s="85" t="s">
        <v>1950</v>
      </c>
      <c r="F226" s="85" t="s">
        <v>1774</v>
      </c>
      <c r="G226" s="85" t="b">
        <v>1</v>
      </c>
      <c r="H226" s="85" t="s">
        <v>1951</v>
      </c>
    </row>
    <row r="227" spans="1:8" x14ac:dyDescent="0.25">
      <c r="A227" s="85" t="s">
        <v>924</v>
      </c>
      <c r="B227" s="85" t="s">
        <v>1952</v>
      </c>
      <c r="C227" s="85" t="s">
        <v>184</v>
      </c>
      <c r="D227" s="85" t="s">
        <v>1953</v>
      </c>
      <c r="E227" s="85" t="s">
        <v>1954</v>
      </c>
      <c r="F227" s="85" t="s">
        <v>1427</v>
      </c>
      <c r="G227" s="85" t="b">
        <v>1</v>
      </c>
      <c r="H227" s="85" t="s">
        <v>1955</v>
      </c>
    </row>
    <row r="228" spans="1:8" x14ac:dyDescent="0.25">
      <c r="A228" s="85" t="s">
        <v>925</v>
      </c>
      <c r="B228" s="85" t="s">
        <v>1956</v>
      </c>
      <c r="C228" s="85" t="s">
        <v>1777</v>
      </c>
      <c r="D228" s="85" t="s">
        <v>1957</v>
      </c>
      <c r="E228" s="85" t="s">
        <v>1958</v>
      </c>
      <c r="F228" s="85" t="s">
        <v>171</v>
      </c>
      <c r="G228" s="85" t="b">
        <v>1</v>
      </c>
      <c r="H228" s="85" t="s">
        <v>1959</v>
      </c>
    </row>
    <row r="229" spans="1:8" x14ac:dyDescent="0.25">
      <c r="A229" s="85" t="s">
        <v>926</v>
      </c>
      <c r="B229" s="85" t="s">
        <v>1960</v>
      </c>
      <c r="C229" s="85" t="s">
        <v>1961</v>
      </c>
      <c r="D229" s="85" t="s">
        <v>1962</v>
      </c>
      <c r="E229" s="85" t="s">
        <v>1963</v>
      </c>
      <c r="F229" s="85" t="s">
        <v>1774</v>
      </c>
      <c r="G229" s="85" t="b">
        <v>1</v>
      </c>
      <c r="H229" s="85" t="s">
        <v>1964</v>
      </c>
    </row>
    <row r="230" spans="1:8" x14ac:dyDescent="0.25">
      <c r="A230" s="85" t="s">
        <v>927</v>
      </c>
      <c r="B230" s="85" t="s">
        <v>1965</v>
      </c>
      <c r="C230" s="85" t="s">
        <v>1295</v>
      </c>
      <c r="D230" s="85" t="s">
        <v>1966</v>
      </c>
      <c r="E230" s="85" t="s">
        <v>1967</v>
      </c>
      <c r="F230" s="85" t="s">
        <v>1551</v>
      </c>
      <c r="G230" s="85" t="b">
        <v>1</v>
      </c>
      <c r="H230" s="85" t="s">
        <v>1968</v>
      </c>
    </row>
    <row r="231" spans="1:8" x14ac:dyDescent="0.25">
      <c r="A231" s="85" t="s">
        <v>928</v>
      </c>
      <c r="B231" s="85" t="s">
        <v>1969</v>
      </c>
      <c r="C231" s="85" t="s">
        <v>406</v>
      </c>
      <c r="D231" s="85" t="s">
        <v>406</v>
      </c>
      <c r="E231" s="85" t="s">
        <v>1557</v>
      </c>
      <c r="F231" s="85" t="s">
        <v>1706</v>
      </c>
      <c r="G231" s="85" t="b">
        <v>1</v>
      </c>
      <c r="H231" s="85" t="s">
        <v>1970</v>
      </c>
    </row>
    <row r="232" spans="1:8" x14ac:dyDescent="0.25">
      <c r="A232" s="85" t="s">
        <v>929</v>
      </c>
      <c r="B232" s="85" t="s">
        <v>1971</v>
      </c>
      <c r="C232" s="85" t="s">
        <v>406</v>
      </c>
      <c r="D232" s="85" t="s">
        <v>406</v>
      </c>
      <c r="E232" s="85" t="s">
        <v>176</v>
      </c>
      <c r="F232" s="85" t="s">
        <v>176</v>
      </c>
      <c r="G232" s="85" t="b">
        <v>1</v>
      </c>
      <c r="H232" s="85" t="s">
        <v>1972</v>
      </c>
    </row>
    <row r="233" spans="1:8" x14ac:dyDescent="0.25">
      <c r="A233" s="85" t="s">
        <v>930</v>
      </c>
      <c r="B233" s="85" t="s">
        <v>1973</v>
      </c>
      <c r="C233" s="85" t="s">
        <v>1974</v>
      </c>
      <c r="D233" s="85" t="s">
        <v>1975</v>
      </c>
      <c r="E233" s="85" t="s">
        <v>1976</v>
      </c>
      <c r="F233" s="85" t="s">
        <v>1093</v>
      </c>
      <c r="G233" s="85" t="b">
        <v>1</v>
      </c>
      <c r="H233" s="85" t="s">
        <v>1977</v>
      </c>
    </row>
    <row r="234" spans="1:8" x14ac:dyDescent="0.25">
      <c r="A234" s="85" t="s">
        <v>931</v>
      </c>
      <c r="B234" s="85" t="s">
        <v>1978</v>
      </c>
      <c r="C234" s="85" t="s">
        <v>1295</v>
      </c>
      <c r="D234" s="85" t="s">
        <v>1979</v>
      </c>
      <c r="E234" s="85" t="s">
        <v>1980</v>
      </c>
      <c r="F234" s="85" t="s">
        <v>198</v>
      </c>
      <c r="G234" s="85" t="b">
        <v>1</v>
      </c>
      <c r="H234" s="85" t="s">
        <v>1981</v>
      </c>
    </row>
    <row r="235" spans="1:8" x14ac:dyDescent="0.25">
      <c r="A235" s="85" t="s">
        <v>932</v>
      </c>
      <c r="B235" s="85" t="s">
        <v>1982</v>
      </c>
      <c r="C235" s="85" t="s">
        <v>406</v>
      </c>
      <c r="D235" s="85" t="s">
        <v>406</v>
      </c>
      <c r="E235" s="85" t="s">
        <v>1983</v>
      </c>
      <c r="F235" s="85" t="s">
        <v>1984</v>
      </c>
      <c r="G235" s="85" t="b">
        <v>1</v>
      </c>
      <c r="H235" s="85" t="s">
        <v>1985</v>
      </c>
    </row>
    <row r="236" spans="1:8" x14ac:dyDescent="0.25">
      <c r="A236" s="85" t="s">
        <v>933</v>
      </c>
      <c r="B236" s="85" t="s">
        <v>1986</v>
      </c>
      <c r="C236" s="85" t="s">
        <v>201</v>
      </c>
      <c r="D236" s="85" t="s">
        <v>1987</v>
      </c>
      <c r="E236" s="85" t="s">
        <v>1988</v>
      </c>
      <c r="F236" s="85" t="s">
        <v>1551</v>
      </c>
      <c r="G236" s="85" t="b">
        <v>1</v>
      </c>
      <c r="H236" s="85" t="s">
        <v>1989</v>
      </c>
    </row>
    <row r="237" spans="1:8" x14ac:dyDescent="0.25">
      <c r="A237" s="85" t="s">
        <v>934</v>
      </c>
      <c r="B237" s="85" t="s">
        <v>1990</v>
      </c>
      <c r="C237" s="85" t="s">
        <v>174</v>
      </c>
      <c r="D237" s="85" t="s">
        <v>174</v>
      </c>
      <c r="E237" s="85" t="s">
        <v>174</v>
      </c>
      <c r="F237" s="85" t="s">
        <v>1093</v>
      </c>
      <c r="G237" s="85" t="b">
        <v>1</v>
      </c>
      <c r="H237" s="85" t="s">
        <v>1991</v>
      </c>
    </row>
    <row r="238" spans="1:8" x14ac:dyDescent="0.25">
      <c r="A238" s="85" t="s">
        <v>935</v>
      </c>
      <c r="B238" s="85" t="s">
        <v>1992</v>
      </c>
      <c r="C238" s="85" t="s">
        <v>1843</v>
      </c>
      <c r="D238" s="85" t="s">
        <v>1993</v>
      </c>
      <c r="E238" s="85" t="s">
        <v>1994</v>
      </c>
      <c r="F238" s="85" t="s">
        <v>1063</v>
      </c>
      <c r="G238" s="85" t="b">
        <v>1</v>
      </c>
      <c r="H238" s="85" t="s">
        <v>1995</v>
      </c>
    </row>
    <row r="239" spans="1:8" x14ac:dyDescent="0.25">
      <c r="A239" s="85" t="s">
        <v>936</v>
      </c>
      <c r="B239" s="85" t="s">
        <v>1996</v>
      </c>
      <c r="C239" s="85" t="s">
        <v>1997</v>
      </c>
      <c r="D239" s="85" t="s">
        <v>1998</v>
      </c>
      <c r="E239" s="85" t="s">
        <v>1999</v>
      </c>
      <c r="F239" s="85" t="s">
        <v>171</v>
      </c>
      <c r="G239" s="85" t="b">
        <v>1</v>
      </c>
      <c r="H239" s="85" t="s">
        <v>2000</v>
      </c>
    </row>
    <row r="240" spans="1:8" x14ac:dyDescent="0.25">
      <c r="A240" s="85" t="s">
        <v>937</v>
      </c>
      <c r="B240" s="85" t="s">
        <v>2001</v>
      </c>
      <c r="C240" s="85" t="s">
        <v>1201</v>
      </c>
      <c r="D240" s="85" t="s">
        <v>2002</v>
      </c>
      <c r="E240" s="85" t="s">
        <v>1338</v>
      </c>
      <c r="F240" s="85" t="s">
        <v>171</v>
      </c>
      <c r="G240" s="85" t="b">
        <v>1</v>
      </c>
      <c r="H240" s="85" t="s">
        <v>2003</v>
      </c>
    </row>
    <row r="241" spans="1:8" x14ac:dyDescent="0.25">
      <c r="A241" s="85" t="s">
        <v>938</v>
      </c>
      <c r="B241" s="85" t="s">
        <v>2004</v>
      </c>
      <c r="C241" s="85" t="s">
        <v>1568</v>
      </c>
      <c r="D241" s="85" t="s">
        <v>1395</v>
      </c>
      <c r="E241" s="85" t="s">
        <v>2005</v>
      </c>
      <c r="F241" s="85" t="s">
        <v>171</v>
      </c>
      <c r="G241" s="85" t="b">
        <v>1</v>
      </c>
      <c r="H241" s="85" t="s">
        <v>2006</v>
      </c>
    </row>
    <row r="242" spans="1:8" x14ac:dyDescent="0.25">
      <c r="A242" s="85" t="s">
        <v>939</v>
      </c>
      <c r="B242" s="85" t="s">
        <v>2007</v>
      </c>
      <c r="C242" s="85" t="s">
        <v>1083</v>
      </c>
      <c r="D242" s="85" t="s">
        <v>2008</v>
      </c>
      <c r="E242" s="85" t="s">
        <v>2009</v>
      </c>
      <c r="F242" s="85" t="s">
        <v>171</v>
      </c>
      <c r="G242" s="85" t="b">
        <v>1</v>
      </c>
      <c r="H242" s="85" t="s">
        <v>2010</v>
      </c>
    </row>
    <row r="243" spans="1:8" x14ac:dyDescent="0.25">
      <c r="A243" s="85" t="s">
        <v>940</v>
      </c>
      <c r="B243" s="85" t="s">
        <v>2011</v>
      </c>
      <c r="C243" s="85" t="s">
        <v>1046</v>
      </c>
      <c r="D243" s="85" t="s">
        <v>2012</v>
      </c>
      <c r="E243" s="85" t="s">
        <v>2013</v>
      </c>
      <c r="F243" s="85" t="s">
        <v>171</v>
      </c>
      <c r="G243" s="85" t="b">
        <v>1</v>
      </c>
      <c r="H243" s="85" t="s">
        <v>2014</v>
      </c>
    </row>
    <row r="244" spans="1:8" x14ac:dyDescent="0.25">
      <c r="A244" s="85" t="s">
        <v>941</v>
      </c>
      <c r="B244" s="85" t="s">
        <v>2015</v>
      </c>
      <c r="C244" s="85" t="s">
        <v>201</v>
      </c>
      <c r="D244" s="85" t="s">
        <v>1211</v>
      </c>
      <c r="E244" s="85" t="s">
        <v>2016</v>
      </c>
      <c r="F244" s="85" t="s">
        <v>171</v>
      </c>
      <c r="G244" s="85" t="b">
        <v>1</v>
      </c>
      <c r="H244" s="85" t="s">
        <v>2017</v>
      </c>
    </row>
    <row r="245" spans="1:8" x14ac:dyDescent="0.25">
      <c r="A245" s="85" t="s">
        <v>942</v>
      </c>
      <c r="B245" s="85" t="s">
        <v>2018</v>
      </c>
      <c r="C245" s="85" t="s">
        <v>2019</v>
      </c>
      <c r="D245" s="85" t="s">
        <v>1211</v>
      </c>
      <c r="E245" s="85" t="s">
        <v>2020</v>
      </c>
      <c r="F245" s="85" t="s">
        <v>171</v>
      </c>
      <c r="G245" s="85" t="b">
        <v>1</v>
      </c>
      <c r="H245" s="85" t="s">
        <v>2021</v>
      </c>
    </row>
    <row r="246" spans="1:8" x14ac:dyDescent="0.25">
      <c r="A246" s="85" t="s">
        <v>943</v>
      </c>
      <c r="B246" s="85" t="s">
        <v>2022</v>
      </c>
      <c r="C246" s="85" t="s">
        <v>1046</v>
      </c>
      <c r="D246" s="85" t="s">
        <v>2023</v>
      </c>
      <c r="E246" s="85" t="s">
        <v>2024</v>
      </c>
      <c r="F246" s="85" t="s">
        <v>192</v>
      </c>
      <c r="G246" s="85" t="b">
        <v>1</v>
      </c>
      <c r="H246" s="85" t="s">
        <v>2025</v>
      </c>
    </row>
    <row r="247" spans="1:8" x14ac:dyDescent="0.25">
      <c r="A247" s="85" t="s">
        <v>944</v>
      </c>
      <c r="B247" s="85" t="s">
        <v>2026</v>
      </c>
      <c r="C247" s="85" t="s">
        <v>1046</v>
      </c>
      <c r="D247" s="85" t="s">
        <v>2027</v>
      </c>
      <c r="E247" s="85" t="s">
        <v>2028</v>
      </c>
      <c r="F247" s="85" t="s">
        <v>171</v>
      </c>
      <c r="G247" s="85" t="b">
        <v>1</v>
      </c>
      <c r="H247" s="85" t="s">
        <v>2029</v>
      </c>
    </row>
    <row r="248" spans="1:8" x14ac:dyDescent="0.25">
      <c r="A248" s="85" t="s">
        <v>945</v>
      </c>
      <c r="B248" s="85" t="s">
        <v>2030</v>
      </c>
      <c r="C248" s="85" t="s">
        <v>2031</v>
      </c>
      <c r="D248" s="85" t="s">
        <v>2032</v>
      </c>
      <c r="E248" s="85" t="s">
        <v>2033</v>
      </c>
      <c r="F248" s="85" t="s">
        <v>171</v>
      </c>
      <c r="G248" s="85" t="b">
        <v>1</v>
      </c>
      <c r="H248" s="85" t="s">
        <v>1298</v>
      </c>
    </row>
    <row r="249" spans="1:8" x14ac:dyDescent="0.25">
      <c r="A249" s="85" t="s">
        <v>946</v>
      </c>
      <c r="B249" s="85" t="s">
        <v>2034</v>
      </c>
      <c r="C249" s="85" t="s">
        <v>2035</v>
      </c>
      <c r="D249" s="85" t="s">
        <v>2036</v>
      </c>
      <c r="E249" s="85" t="s">
        <v>2037</v>
      </c>
      <c r="F249" s="85" t="s">
        <v>171</v>
      </c>
      <c r="G249" s="85" t="b">
        <v>1</v>
      </c>
      <c r="H249" s="85" t="s">
        <v>2038</v>
      </c>
    </row>
    <row r="250" spans="1:8" x14ac:dyDescent="0.25">
      <c r="A250" s="85" t="s">
        <v>947</v>
      </c>
      <c r="B250" s="85" t="s">
        <v>2039</v>
      </c>
      <c r="C250" s="85" t="s">
        <v>2040</v>
      </c>
      <c r="D250" s="85" t="s">
        <v>2041</v>
      </c>
      <c r="E250" s="85" t="s">
        <v>2042</v>
      </c>
      <c r="F250" s="85" t="s">
        <v>171</v>
      </c>
      <c r="G250" s="85" t="b">
        <v>1</v>
      </c>
      <c r="H250" s="85" t="s">
        <v>2043</v>
      </c>
    </row>
    <row r="251" spans="1:8" x14ac:dyDescent="0.25">
      <c r="A251" s="85" t="s">
        <v>948</v>
      </c>
      <c r="B251" s="85" t="s">
        <v>2044</v>
      </c>
      <c r="C251" s="85" t="s">
        <v>406</v>
      </c>
      <c r="D251" s="85" t="s">
        <v>1157</v>
      </c>
      <c r="E251" s="85" t="s">
        <v>2045</v>
      </c>
      <c r="F251" s="85" t="s">
        <v>171</v>
      </c>
      <c r="G251" s="85" t="b">
        <v>1</v>
      </c>
      <c r="H251" s="85" t="s">
        <v>2046</v>
      </c>
    </row>
    <row r="252" spans="1:8" x14ac:dyDescent="0.25">
      <c r="A252" s="85" t="s">
        <v>949</v>
      </c>
      <c r="B252" s="85" t="s">
        <v>2047</v>
      </c>
      <c r="C252" s="85" t="s">
        <v>201</v>
      </c>
      <c r="D252" s="85" t="s">
        <v>2048</v>
      </c>
      <c r="E252" s="85" t="s">
        <v>2049</v>
      </c>
      <c r="F252" s="85" t="s">
        <v>171</v>
      </c>
      <c r="G252" s="85" t="b">
        <v>1</v>
      </c>
      <c r="H252" s="85" t="s">
        <v>2050</v>
      </c>
    </row>
    <row r="253" spans="1:8" x14ac:dyDescent="0.25">
      <c r="A253" s="85" t="s">
        <v>950</v>
      </c>
      <c r="B253" s="85" t="s">
        <v>2051</v>
      </c>
      <c r="C253" s="85" t="s">
        <v>174</v>
      </c>
      <c r="D253" s="85" t="s">
        <v>174</v>
      </c>
      <c r="E253" s="85" t="s">
        <v>174</v>
      </c>
      <c r="F253" s="85" t="s">
        <v>2052</v>
      </c>
      <c r="G253" s="85" t="b">
        <v>1</v>
      </c>
      <c r="H253" s="85" t="s">
        <v>2053</v>
      </c>
    </row>
    <row r="254" spans="1:8" x14ac:dyDescent="0.25">
      <c r="A254" s="85" t="s">
        <v>951</v>
      </c>
      <c r="B254" s="85" t="s">
        <v>2054</v>
      </c>
      <c r="C254" s="85" t="s">
        <v>2055</v>
      </c>
      <c r="D254" s="85" t="s">
        <v>2056</v>
      </c>
      <c r="E254" s="85" t="s">
        <v>2057</v>
      </c>
      <c r="F254" s="85" t="s">
        <v>171</v>
      </c>
      <c r="G254" s="85" t="b">
        <v>1</v>
      </c>
      <c r="H254" s="85" t="s">
        <v>2058</v>
      </c>
    </row>
    <row r="255" spans="1:8" x14ac:dyDescent="0.25">
      <c r="A255" s="85" t="s">
        <v>952</v>
      </c>
      <c r="B255" s="85" t="s">
        <v>2059</v>
      </c>
      <c r="C255" s="85" t="s">
        <v>1315</v>
      </c>
      <c r="D255" s="85" t="s">
        <v>2060</v>
      </c>
      <c r="E255" s="85" t="s">
        <v>2061</v>
      </c>
      <c r="F255" s="85" t="s">
        <v>1154</v>
      </c>
      <c r="G255" s="85" t="b">
        <v>1</v>
      </c>
      <c r="H255" s="85" t="s">
        <v>2062</v>
      </c>
    </row>
    <row r="256" spans="1:8" x14ac:dyDescent="0.25">
      <c r="A256" s="85" t="s">
        <v>953</v>
      </c>
      <c r="B256" s="85" t="s">
        <v>2063</v>
      </c>
      <c r="C256" s="85" t="s">
        <v>2064</v>
      </c>
      <c r="D256" s="85" t="s">
        <v>2065</v>
      </c>
      <c r="E256" s="85" t="s">
        <v>2066</v>
      </c>
      <c r="F256" s="85" t="s">
        <v>171</v>
      </c>
      <c r="G256" s="85" t="b">
        <v>1</v>
      </c>
      <c r="H256" s="85" t="s">
        <v>2067</v>
      </c>
    </row>
    <row r="257" spans="1:8" x14ac:dyDescent="0.25">
      <c r="A257" s="85" t="s">
        <v>954</v>
      </c>
      <c r="B257" s="85" t="s">
        <v>2068</v>
      </c>
      <c r="C257" s="85" t="s">
        <v>2055</v>
      </c>
      <c r="D257" s="85" t="s">
        <v>2069</v>
      </c>
      <c r="E257" s="85" t="s">
        <v>2070</v>
      </c>
      <c r="F257" s="85" t="s">
        <v>171</v>
      </c>
      <c r="G257" s="85" t="b">
        <v>1</v>
      </c>
      <c r="H257" s="85" t="s">
        <v>2071</v>
      </c>
    </row>
    <row r="258" spans="1:8" x14ac:dyDescent="0.25">
      <c r="A258" s="85" t="s">
        <v>955</v>
      </c>
      <c r="B258" s="85" t="s">
        <v>2072</v>
      </c>
      <c r="C258" s="85" t="s">
        <v>1451</v>
      </c>
      <c r="D258" s="85" t="s">
        <v>2073</v>
      </c>
      <c r="E258" s="85" t="s">
        <v>174</v>
      </c>
      <c r="F258" s="85" t="s">
        <v>171</v>
      </c>
      <c r="G258" s="85" t="b">
        <v>1</v>
      </c>
      <c r="H258" s="85" t="s">
        <v>2074</v>
      </c>
    </row>
    <row r="259" spans="1:8" x14ac:dyDescent="0.25">
      <c r="A259" s="85" t="s">
        <v>956</v>
      </c>
      <c r="B259" s="85" t="s">
        <v>2075</v>
      </c>
      <c r="C259" s="85" t="s">
        <v>1046</v>
      </c>
      <c r="D259" s="85" t="s">
        <v>2076</v>
      </c>
      <c r="E259" s="85" t="s">
        <v>2077</v>
      </c>
      <c r="F259" s="85" t="s">
        <v>171</v>
      </c>
      <c r="G259" s="85" t="b">
        <v>1</v>
      </c>
      <c r="H259" s="85" t="s">
        <v>2078</v>
      </c>
    </row>
    <row r="260" spans="1:8" x14ac:dyDescent="0.25">
      <c r="A260" s="85" t="s">
        <v>957</v>
      </c>
      <c r="B260" s="85" t="s">
        <v>2079</v>
      </c>
      <c r="C260" s="85" t="s">
        <v>1046</v>
      </c>
      <c r="D260" s="85" t="s">
        <v>2080</v>
      </c>
      <c r="E260" s="85" t="s">
        <v>1046</v>
      </c>
      <c r="F260" s="85" t="s">
        <v>171</v>
      </c>
      <c r="G260" s="85" t="b">
        <v>1</v>
      </c>
      <c r="H260" s="85" t="s">
        <v>2081</v>
      </c>
    </row>
    <row r="261" spans="1:8" x14ac:dyDescent="0.25">
      <c r="A261" s="85" t="s">
        <v>958</v>
      </c>
      <c r="B261" s="85" t="s">
        <v>2082</v>
      </c>
      <c r="C261" s="85" t="s">
        <v>406</v>
      </c>
      <c r="D261" s="85" t="s">
        <v>2083</v>
      </c>
      <c r="E261" s="85" t="s">
        <v>2084</v>
      </c>
      <c r="F261" s="85" t="s">
        <v>171</v>
      </c>
      <c r="G261" s="85" t="b">
        <v>1</v>
      </c>
      <c r="H261" s="85" t="s">
        <v>2085</v>
      </c>
    </row>
    <row r="262" spans="1:8" x14ac:dyDescent="0.25">
      <c r="A262" s="85" t="s">
        <v>958</v>
      </c>
      <c r="B262" s="85" t="s">
        <v>2086</v>
      </c>
      <c r="C262" s="85" t="s">
        <v>406</v>
      </c>
      <c r="D262" s="85" t="s">
        <v>2087</v>
      </c>
      <c r="E262" s="85" t="s">
        <v>2088</v>
      </c>
      <c r="F262" s="85" t="s">
        <v>171</v>
      </c>
      <c r="G262" s="85" t="b">
        <v>1</v>
      </c>
      <c r="H262" s="85" t="s">
        <v>2089</v>
      </c>
    </row>
    <row r="263" spans="1:8" x14ac:dyDescent="0.25">
      <c r="A263" s="85" t="s">
        <v>959</v>
      </c>
      <c r="B263" s="85" t="s">
        <v>2090</v>
      </c>
      <c r="C263" s="85" t="s">
        <v>1599</v>
      </c>
      <c r="D263" s="85" t="s">
        <v>2091</v>
      </c>
      <c r="E263" s="85" t="s">
        <v>2092</v>
      </c>
      <c r="F263" s="85" t="s">
        <v>198</v>
      </c>
      <c r="G263" s="85" t="b">
        <v>1</v>
      </c>
      <c r="H263" s="85" t="s">
        <v>2093</v>
      </c>
    </row>
    <row r="264" spans="1:8" x14ac:dyDescent="0.25">
      <c r="A264" s="85" t="s">
        <v>960</v>
      </c>
      <c r="B264" s="85" t="s">
        <v>2094</v>
      </c>
      <c r="C264" s="85" t="s">
        <v>1046</v>
      </c>
      <c r="D264" s="85" t="s">
        <v>2095</v>
      </c>
      <c r="E264" s="85" t="s">
        <v>2096</v>
      </c>
      <c r="F264" s="85" t="s">
        <v>171</v>
      </c>
      <c r="G264" s="85" t="b">
        <v>1</v>
      </c>
      <c r="H264" s="85" t="s">
        <v>2097</v>
      </c>
    </row>
    <row r="265" spans="1:8" x14ac:dyDescent="0.25">
      <c r="A265" s="85" t="s">
        <v>961</v>
      </c>
      <c r="B265" s="85" t="s">
        <v>2098</v>
      </c>
      <c r="C265" s="85" t="s">
        <v>2099</v>
      </c>
      <c r="D265" s="85" t="s">
        <v>2100</v>
      </c>
      <c r="E265" s="85" t="s">
        <v>1076</v>
      </c>
      <c r="F265" s="85" t="s">
        <v>171</v>
      </c>
      <c r="G265" s="85" t="b">
        <v>1</v>
      </c>
      <c r="H265" s="85" t="s">
        <v>2101</v>
      </c>
    </row>
    <row r="266" spans="1:8" x14ac:dyDescent="0.25">
      <c r="A266" s="85" t="s">
        <v>962</v>
      </c>
      <c r="B266" s="85" t="s">
        <v>2102</v>
      </c>
      <c r="C266" s="85" t="s">
        <v>2103</v>
      </c>
      <c r="D266" s="85" t="s">
        <v>2104</v>
      </c>
      <c r="E266" s="85" t="s">
        <v>2105</v>
      </c>
      <c r="F266" s="85" t="s">
        <v>171</v>
      </c>
      <c r="G266" s="85" t="b">
        <v>1</v>
      </c>
      <c r="H266" s="85" t="s">
        <v>2106</v>
      </c>
    </row>
    <row r="267" spans="1:8" x14ac:dyDescent="0.25">
      <c r="A267" s="85" t="s">
        <v>963</v>
      </c>
      <c r="B267" s="85" t="s">
        <v>2107</v>
      </c>
      <c r="C267" s="85" t="s">
        <v>2055</v>
      </c>
      <c r="D267" s="85" t="s">
        <v>2108</v>
      </c>
      <c r="E267" s="85" t="s">
        <v>2109</v>
      </c>
      <c r="F267" s="85" t="s">
        <v>171</v>
      </c>
      <c r="G267" s="85" t="b">
        <v>1</v>
      </c>
      <c r="H267" s="85" t="s">
        <v>2110</v>
      </c>
    </row>
    <row r="268" spans="1:8" x14ac:dyDescent="0.25">
      <c r="A268" s="85" t="s">
        <v>964</v>
      </c>
      <c r="B268" s="85" t="s">
        <v>2111</v>
      </c>
      <c r="C268" s="85" t="s">
        <v>2112</v>
      </c>
      <c r="D268" s="85" t="s">
        <v>180</v>
      </c>
      <c r="E268" s="85" t="s">
        <v>2113</v>
      </c>
      <c r="F268" s="85" t="s">
        <v>171</v>
      </c>
      <c r="G268" s="85" t="b">
        <v>1</v>
      </c>
      <c r="H268" s="85" t="s">
        <v>2114</v>
      </c>
    </row>
    <row r="269" spans="1:8" x14ac:dyDescent="0.25">
      <c r="A269" s="85" t="s">
        <v>965</v>
      </c>
      <c r="B269" s="85" t="s">
        <v>2115</v>
      </c>
      <c r="C269" s="85" t="s">
        <v>2116</v>
      </c>
      <c r="D269" s="85" t="s">
        <v>2117</v>
      </c>
      <c r="E269" s="85" t="s">
        <v>1338</v>
      </c>
      <c r="F269" s="85" t="s">
        <v>1093</v>
      </c>
      <c r="G269" s="85" t="b">
        <v>1</v>
      </c>
      <c r="H269" s="85" t="s">
        <v>2118</v>
      </c>
    </row>
    <row r="270" spans="1:8" x14ac:dyDescent="0.25">
      <c r="A270" s="85" t="s">
        <v>966</v>
      </c>
      <c r="B270" s="85" t="s">
        <v>2119</v>
      </c>
      <c r="C270" s="85" t="s">
        <v>2120</v>
      </c>
      <c r="D270" s="85" t="s">
        <v>1132</v>
      </c>
      <c r="E270" s="85" t="s">
        <v>2121</v>
      </c>
      <c r="F270" s="85" t="s">
        <v>198</v>
      </c>
      <c r="G270" s="85" t="b">
        <v>1</v>
      </c>
      <c r="H270" s="85" t="s">
        <v>2122</v>
      </c>
    </row>
    <row r="271" spans="1:8" x14ac:dyDescent="0.25">
      <c r="A271" s="85" t="s">
        <v>967</v>
      </c>
      <c r="B271" s="85" t="s">
        <v>2123</v>
      </c>
      <c r="C271" s="85" t="s">
        <v>1131</v>
      </c>
      <c r="D271" s="85" t="s">
        <v>2124</v>
      </c>
      <c r="E271" s="85" t="s">
        <v>2125</v>
      </c>
      <c r="F271" s="85" t="s">
        <v>171</v>
      </c>
      <c r="G271" s="85" t="b">
        <v>1</v>
      </c>
      <c r="H271" s="85" t="s">
        <v>2126</v>
      </c>
    </row>
    <row r="272" spans="1:8" x14ac:dyDescent="0.25">
      <c r="A272" s="85" t="s">
        <v>968</v>
      </c>
      <c r="B272" s="85" t="s">
        <v>2127</v>
      </c>
      <c r="C272" s="85" t="s">
        <v>406</v>
      </c>
      <c r="D272" s="85" t="s">
        <v>2128</v>
      </c>
      <c r="E272" s="85" t="s">
        <v>2129</v>
      </c>
      <c r="F272" s="85" t="s">
        <v>1128</v>
      </c>
      <c r="G272" s="85" t="b">
        <v>1</v>
      </c>
      <c r="H272" s="85" t="s">
        <v>2130</v>
      </c>
    </row>
    <row r="273" spans="1:8" x14ac:dyDescent="0.25">
      <c r="A273" s="85" t="s">
        <v>969</v>
      </c>
      <c r="B273" s="85" t="s">
        <v>2131</v>
      </c>
      <c r="C273" s="85" t="s">
        <v>2132</v>
      </c>
      <c r="D273" s="85" t="s">
        <v>2133</v>
      </c>
      <c r="E273" s="85" t="s">
        <v>2134</v>
      </c>
      <c r="F273" s="85" t="s">
        <v>171</v>
      </c>
      <c r="G273" s="85" t="b">
        <v>1</v>
      </c>
      <c r="H273" s="85" t="s">
        <v>2135</v>
      </c>
    </row>
    <row r="274" spans="1:8" x14ac:dyDescent="0.25">
      <c r="A274" s="85" t="s">
        <v>970</v>
      </c>
      <c r="B274" s="85" t="s">
        <v>2136</v>
      </c>
      <c r="C274" s="85" t="s">
        <v>201</v>
      </c>
      <c r="D274" s="85" t="s">
        <v>2137</v>
      </c>
      <c r="E274" s="85" t="s">
        <v>2138</v>
      </c>
      <c r="F274" s="85" t="s">
        <v>171</v>
      </c>
      <c r="G274" s="85" t="b">
        <v>1</v>
      </c>
      <c r="H274" s="85" t="s">
        <v>2139</v>
      </c>
    </row>
    <row r="275" spans="1:8" x14ac:dyDescent="0.25">
      <c r="A275" s="85" t="s">
        <v>971</v>
      </c>
      <c r="B275" s="85" t="s">
        <v>2140</v>
      </c>
      <c r="C275" s="85" t="s">
        <v>2141</v>
      </c>
      <c r="D275" s="85" t="s">
        <v>1211</v>
      </c>
      <c r="E275" s="85" t="s">
        <v>2142</v>
      </c>
      <c r="F275" s="85" t="s">
        <v>171</v>
      </c>
      <c r="G275" s="85" t="b">
        <v>1</v>
      </c>
      <c r="H275" s="85" t="s">
        <v>2143</v>
      </c>
    </row>
    <row r="276" spans="1:8" x14ac:dyDescent="0.25">
      <c r="A276" s="85" t="s">
        <v>972</v>
      </c>
      <c r="B276" s="85" t="s">
        <v>2144</v>
      </c>
      <c r="C276" s="85" t="s">
        <v>406</v>
      </c>
      <c r="D276" s="85" t="s">
        <v>2145</v>
      </c>
      <c r="E276" s="85" t="s">
        <v>406</v>
      </c>
      <c r="F276" s="85" t="s">
        <v>1502</v>
      </c>
      <c r="G276" s="85" t="b">
        <v>1</v>
      </c>
      <c r="H276" s="85" t="s">
        <v>2146</v>
      </c>
    </row>
    <row r="277" spans="1:8" x14ac:dyDescent="0.25">
      <c r="A277" s="85" t="s">
        <v>973</v>
      </c>
      <c r="B277" s="85" t="s">
        <v>2147</v>
      </c>
      <c r="C277" s="85" t="s">
        <v>2148</v>
      </c>
      <c r="D277" s="85" t="s">
        <v>2149</v>
      </c>
      <c r="E277" s="85" t="s">
        <v>2150</v>
      </c>
      <c r="F277" s="85" t="s">
        <v>1427</v>
      </c>
      <c r="G277" s="85" t="b">
        <v>1</v>
      </c>
      <c r="H277" s="85" t="s">
        <v>2151</v>
      </c>
    </row>
    <row r="278" spans="1:8" x14ac:dyDescent="0.25">
      <c r="A278" s="85" t="s">
        <v>974</v>
      </c>
      <c r="B278" s="85" t="s">
        <v>2152</v>
      </c>
      <c r="C278" s="85" t="s">
        <v>1046</v>
      </c>
      <c r="D278" s="85" t="s">
        <v>2153</v>
      </c>
      <c r="E278" s="85" t="s">
        <v>2154</v>
      </c>
      <c r="F278" s="85" t="s">
        <v>2155</v>
      </c>
      <c r="G278" s="85" t="b">
        <v>1</v>
      </c>
      <c r="H278" s="85" t="s">
        <v>2156</v>
      </c>
    </row>
    <row r="279" spans="1:8" x14ac:dyDescent="0.25">
      <c r="A279" s="85" t="s">
        <v>975</v>
      </c>
      <c r="B279" s="85" t="s">
        <v>2157</v>
      </c>
      <c r="C279" s="85" t="s">
        <v>1131</v>
      </c>
      <c r="D279" s="85" t="s">
        <v>2158</v>
      </c>
      <c r="E279" s="85" t="s">
        <v>2159</v>
      </c>
      <c r="F279" s="85" t="s">
        <v>171</v>
      </c>
      <c r="G279" s="85" t="b">
        <v>1</v>
      </c>
      <c r="H279" s="85" t="s">
        <v>2160</v>
      </c>
    </row>
    <row r="280" spans="1:8" x14ac:dyDescent="0.25">
      <c r="A280" s="85" t="s">
        <v>976</v>
      </c>
      <c r="B280" s="85" t="s">
        <v>2161</v>
      </c>
      <c r="C280" s="85" t="s">
        <v>1117</v>
      </c>
      <c r="D280" s="85" t="s">
        <v>2162</v>
      </c>
      <c r="E280" s="85" t="s">
        <v>2163</v>
      </c>
      <c r="F280" s="85" t="s">
        <v>176</v>
      </c>
      <c r="G280" s="85" t="b">
        <v>1</v>
      </c>
      <c r="H280" s="85" t="s">
        <v>2164</v>
      </c>
    </row>
    <row r="281" spans="1:8" x14ac:dyDescent="0.25">
      <c r="A281" s="85" t="s">
        <v>977</v>
      </c>
      <c r="B281" s="85" t="s">
        <v>2165</v>
      </c>
      <c r="C281" s="85" t="s">
        <v>2166</v>
      </c>
      <c r="D281" s="85" t="s">
        <v>2167</v>
      </c>
      <c r="E281" s="85" t="s">
        <v>2168</v>
      </c>
      <c r="F281" s="85" t="s">
        <v>171</v>
      </c>
      <c r="G281" s="85" t="b">
        <v>1</v>
      </c>
      <c r="H281" s="85" t="s">
        <v>2169</v>
      </c>
    </row>
    <row r="282" spans="1:8" x14ac:dyDescent="0.25">
      <c r="A282" s="85" t="s">
        <v>978</v>
      </c>
      <c r="B282" s="85" t="s">
        <v>2170</v>
      </c>
      <c r="C282" s="85" t="s">
        <v>2171</v>
      </c>
      <c r="D282" s="85" t="s">
        <v>2172</v>
      </c>
      <c r="E282" s="85" t="s">
        <v>1338</v>
      </c>
      <c r="F282" s="85" t="s">
        <v>1093</v>
      </c>
      <c r="G282" s="85" t="b">
        <v>1</v>
      </c>
      <c r="H282" s="85" t="s">
        <v>2173</v>
      </c>
    </row>
    <row r="283" spans="1:8" x14ac:dyDescent="0.25">
      <c r="A283" s="85" t="s">
        <v>979</v>
      </c>
      <c r="B283" s="85" t="s">
        <v>2174</v>
      </c>
      <c r="C283" s="85" t="s">
        <v>174</v>
      </c>
      <c r="D283" s="85" t="s">
        <v>174</v>
      </c>
      <c r="E283" s="85" t="s">
        <v>174</v>
      </c>
      <c r="F283" s="85" t="s">
        <v>1093</v>
      </c>
      <c r="G283" s="85" t="b">
        <v>1</v>
      </c>
      <c r="H283" s="85" t="s">
        <v>2175</v>
      </c>
    </row>
    <row r="284" spans="1:8" x14ac:dyDescent="0.25">
      <c r="A284" s="85" t="s">
        <v>980</v>
      </c>
      <c r="B284" s="85" t="s">
        <v>2176</v>
      </c>
      <c r="C284" s="85" t="s">
        <v>174</v>
      </c>
      <c r="D284" s="85" t="s">
        <v>174</v>
      </c>
      <c r="E284" s="85" t="s">
        <v>174</v>
      </c>
      <c r="F284" s="85" t="s">
        <v>1093</v>
      </c>
      <c r="G284" s="85" t="b">
        <v>1</v>
      </c>
      <c r="H284" s="85" t="s">
        <v>2177</v>
      </c>
    </row>
    <row r="285" spans="1:8" x14ac:dyDescent="0.25">
      <c r="A285" s="85" t="s">
        <v>981</v>
      </c>
      <c r="B285" s="85" t="s">
        <v>2178</v>
      </c>
      <c r="C285" s="85" t="s">
        <v>2179</v>
      </c>
      <c r="D285" s="85" t="s">
        <v>2180</v>
      </c>
      <c r="E285" s="85" t="s">
        <v>2181</v>
      </c>
      <c r="F285" s="85" t="s">
        <v>198</v>
      </c>
      <c r="G285" s="85" t="b">
        <v>1</v>
      </c>
      <c r="H285" s="85" t="s">
        <v>2182</v>
      </c>
    </row>
    <row r="286" spans="1:8" x14ac:dyDescent="0.25">
      <c r="A286" s="85" t="s">
        <v>982</v>
      </c>
      <c r="B286" s="85" t="s">
        <v>2183</v>
      </c>
      <c r="C286" s="85" t="s">
        <v>201</v>
      </c>
      <c r="D286" s="85" t="s">
        <v>2184</v>
      </c>
      <c r="E286" s="85" t="s">
        <v>2185</v>
      </c>
      <c r="F286" s="85" t="s">
        <v>171</v>
      </c>
      <c r="G286" s="85" t="b">
        <v>1</v>
      </c>
      <c r="H286" s="85" t="s">
        <v>2186</v>
      </c>
    </row>
    <row r="287" spans="1:8" x14ac:dyDescent="0.25">
      <c r="A287" s="85" t="s">
        <v>983</v>
      </c>
      <c r="B287" s="85" t="s">
        <v>2187</v>
      </c>
      <c r="C287" s="85" t="s">
        <v>201</v>
      </c>
      <c r="D287" s="85" t="s">
        <v>2188</v>
      </c>
      <c r="E287" s="85" t="s">
        <v>2189</v>
      </c>
      <c r="F287" s="85" t="s">
        <v>192</v>
      </c>
      <c r="G287" s="85" t="b">
        <v>1</v>
      </c>
      <c r="H287" s="85" t="s">
        <v>2190</v>
      </c>
    </row>
    <row r="288" spans="1:8" x14ac:dyDescent="0.25">
      <c r="A288" s="85" t="s">
        <v>984</v>
      </c>
      <c r="B288" s="85" t="s">
        <v>2191</v>
      </c>
      <c r="C288" s="85" t="s">
        <v>2192</v>
      </c>
      <c r="D288" s="85" t="s">
        <v>2193</v>
      </c>
      <c r="E288" s="85" t="s">
        <v>2194</v>
      </c>
      <c r="F288" s="85" t="s">
        <v>171</v>
      </c>
      <c r="G288" s="85" t="b">
        <v>1</v>
      </c>
      <c r="H288" s="85" t="s">
        <v>2195</v>
      </c>
    </row>
    <row r="289" spans="1:8" x14ac:dyDescent="0.25">
      <c r="A289" s="85" t="s">
        <v>985</v>
      </c>
      <c r="B289" s="85" t="s">
        <v>2196</v>
      </c>
      <c r="C289" s="85" t="s">
        <v>2197</v>
      </c>
      <c r="D289" s="85" t="s">
        <v>2198</v>
      </c>
      <c r="E289" s="85" t="s">
        <v>2199</v>
      </c>
      <c r="F289" s="85" t="s">
        <v>192</v>
      </c>
      <c r="G289" s="85" t="b">
        <v>1</v>
      </c>
      <c r="H289" s="85" t="s">
        <v>2200</v>
      </c>
    </row>
    <row r="290" spans="1:8" x14ac:dyDescent="0.25">
      <c r="A290" s="85" t="s">
        <v>986</v>
      </c>
      <c r="B290" s="85" t="s">
        <v>2201</v>
      </c>
      <c r="C290" s="85" t="s">
        <v>1273</v>
      </c>
      <c r="D290" s="85" t="s">
        <v>2202</v>
      </c>
      <c r="E290" s="85" t="s">
        <v>2203</v>
      </c>
      <c r="F290" s="85" t="s">
        <v>2204</v>
      </c>
      <c r="G290" s="85" t="b">
        <v>1</v>
      </c>
      <c r="H290" s="85" t="s">
        <v>2205</v>
      </c>
    </row>
    <row r="291" spans="1:8" x14ac:dyDescent="0.25">
      <c r="A291" s="85" t="s">
        <v>987</v>
      </c>
      <c r="B291" s="85" t="s">
        <v>2206</v>
      </c>
      <c r="C291" s="85" t="s">
        <v>406</v>
      </c>
      <c r="D291" s="85" t="s">
        <v>406</v>
      </c>
      <c r="E291" s="85" t="s">
        <v>2207</v>
      </c>
      <c r="F291" s="85" t="s">
        <v>1551</v>
      </c>
      <c r="G291" s="85" t="b">
        <v>1</v>
      </c>
      <c r="H291" s="85" t="s">
        <v>2208</v>
      </c>
    </row>
    <row r="292" spans="1:8" x14ac:dyDescent="0.25">
      <c r="A292" s="85" t="s">
        <v>988</v>
      </c>
      <c r="B292" s="85" t="s">
        <v>2209</v>
      </c>
      <c r="C292" s="85" t="s">
        <v>2210</v>
      </c>
      <c r="D292" s="85" t="s">
        <v>2211</v>
      </c>
      <c r="E292" s="85" t="s">
        <v>2212</v>
      </c>
      <c r="F292" s="85" t="s">
        <v>198</v>
      </c>
      <c r="G292" s="85" t="b">
        <v>1</v>
      </c>
      <c r="H292" s="85" t="s">
        <v>2213</v>
      </c>
    </row>
    <row r="293" spans="1:8" x14ac:dyDescent="0.25">
      <c r="A293" s="85" t="s">
        <v>989</v>
      </c>
      <c r="B293" s="85" t="s">
        <v>2214</v>
      </c>
      <c r="C293" s="85" t="s">
        <v>1083</v>
      </c>
      <c r="D293" s="85" t="s">
        <v>2215</v>
      </c>
      <c r="E293" s="85" t="s">
        <v>2216</v>
      </c>
      <c r="F293" s="85" t="s">
        <v>171</v>
      </c>
      <c r="G293" s="85" t="b">
        <v>1</v>
      </c>
      <c r="H293" s="85" t="s">
        <v>2217</v>
      </c>
    </row>
    <row r="294" spans="1:8" x14ac:dyDescent="0.25">
      <c r="A294" s="85" t="s">
        <v>990</v>
      </c>
      <c r="B294" s="85" t="s">
        <v>2218</v>
      </c>
      <c r="C294" s="85" t="s">
        <v>1385</v>
      </c>
      <c r="D294" s="85" t="s">
        <v>2219</v>
      </c>
      <c r="E294" s="85" t="s">
        <v>2220</v>
      </c>
      <c r="F294" s="85" t="s">
        <v>198</v>
      </c>
      <c r="G294" s="85" t="b">
        <v>1</v>
      </c>
      <c r="H294" s="85" t="s">
        <v>2221</v>
      </c>
    </row>
    <row r="295" spans="1:8" x14ac:dyDescent="0.25">
      <c r="A295" s="85" t="s">
        <v>991</v>
      </c>
      <c r="B295" s="85" t="s">
        <v>2222</v>
      </c>
      <c r="C295" s="85" t="s">
        <v>1338</v>
      </c>
      <c r="D295" s="85" t="s">
        <v>2223</v>
      </c>
      <c r="E295" s="85" t="s">
        <v>1338</v>
      </c>
      <c r="F295" s="85" t="s">
        <v>171</v>
      </c>
      <c r="G295" s="85" t="b">
        <v>1</v>
      </c>
      <c r="H295" s="85" t="s">
        <v>2224</v>
      </c>
    </row>
    <row r="296" spans="1:8" x14ac:dyDescent="0.25">
      <c r="A296" s="85" t="s">
        <v>992</v>
      </c>
      <c r="B296" s="85" t="s">
        <v>2225</v>
      </c>
      <c r="C296" s="85" t="s">
        <v>2226</v>
      </c>
      <c r="D296" s="85" t="s">
        <v>1698</v>
      </c>
      <c r="E296" s="85" t="s">
        <v>2227</v>
      </c>
      <c r="F296" s="85" t="s">
        <v>1128</v>
      </c>
      <c r="G296" s="85" t="b">
        <v>1</v>
      </c>
      <c r="H296" s="85" t="s">
        <v>2228</v>
      </c>
    </row>
    <row r="297" spans="1:8" x14ac:dyDescent="0.25">
      <c r="A297" s="85" t="s">
        <v>993</v>
      </c>
      <c r="B297" s="85" t="s">
        <v>2229</v>
      </c>
      <c r="C297" s="85" t="s">
        <v>174</v>
      </c>
      <c r="D297" s="85" t="s">
        <v>1630</v>
      </c>
      <c r="E297" s="85" t="s">
        <v>174</v>
      </c>
      <c r="F297" s="85" t="s">
        <v>1706</v>
      </c>
      <c r="G297" s="85" t="b">
        <v>1</v>
      </c>
      <c r="H297" s="85" t="s">
        <v>2230</v>
      </c>
    </row>
    <row r="298" spans="1:8" x14ac:dyDescent="0.25">
      <c r="A298" s="85" t="s">
        <v>994</v>
      </c>
      <c r="B298" s="85" t="s">
        <v>2231</v>
      </c>
      <c r="C298" s="85" t="s">
        <v>406</v>
      </c>
      <c r="D298" s="85" t="s">
        <v>406</v>
      </c>
      <c r="E298" s="85" t="s">
        <v>2031</v>
      </c>
      <c r="F298" s="85" t="s">
        <v>2155</v>
      </c>
      <c r="G298" s="85" t="b">
        <v>1</v>
      </c>
      <c r="H298" s="85" t="s">
        <v>2232</v>
      </c>
    </row>
    <row r="299" spans="1:8" x14ac:dyDescent="0.25">
      <c r="A299" s="85" t="s">
        <v>995</v>
      </c>
      <c r="B299" s="85" t="s">
        <v>2233</v>
      </c>
      <c r="C299" s="85" t="s">
        <v>174</v>
      </c>
      <c r="D299" s="85" t="s">
        <v>2234</v>
      </c>
      <c r="E299" s="85" t="s">
        <v>2235</v>
      </c>
      <c r="F299" s="85" t="s">
        <v>171</v>
      </c>
      <c r="G299" s="85" t="b">
        <v>1</v>
      </c>
      <c r="H299" s="85" t="s">
        <v>2236</v>
      </c>
    </row>
    <row r="300" spans="1:8" x14ac:dyDescent="0.25">
      <c r="A300" s="85" t="s">
        <v>996</v>
      </c>
      <c r="B300" s="85" t="s">
        <v>2237</v>
      </c>
      <c r="C300" s="85" t="s">
        <v>201</v>
      </c>
      <c r="D300" s="85" t="s">
        <v>2238</v>
      </c>
      <c r="E300" s="85" t="s">
        <v>1420</v>
      </c>
      <c r="F300" s="85" t="s">
        <v>2155</v>
      </c>
      <c r="G300" s="85" t="b">
        <v>1</v>
      </c>
      <c r="H300" s="85" t="s">
        <v>2239</v>
      </c>
    </row>
    <row r="301" spans="1:8" x14ac:dyDescent="0.25">
      <c r="A301" s="85" t="s">
        <v>997</v>
      </c>
      <c r="B301" s="85" t="s">
        <v>2240</v>
      </c>
      <c r="C301" s="85" t="s">
        <v>2241</v>
      </c>
      <c r="D301" s="85" t="s">
        <v>2242</v>
      </c>
      <c r="E301" s="85" t="s">
        <v>2243</v>
      </c>
      <c r="F301" s="85" t="s">
        <v>198</v>
      </c>
      <c r="G301" s="85" t="b">
        <v>1</v>
      </c>
      <c r="H301" s="85" t="s">
        <v>2244</v>
      </c>
    </row>
    <row r="302" spans="1:8" x14ac:dyDescent="0.25">
      <c r="A302" s="85" t="s">
        <v>998</v>
      </c>
      <c r="B302" s="85" t="s">
        <v>2245</v>
      </c>
      <c r="C302" s="85" t="s">
        <v>406</v>
      </c>
      <c r="D302" s="85" t="s">
        <v>2246</v>
      </c>
      <c r="E302" s="85" t="s">
        <v>2031</v>
      </c>
      <c r="F302" s="85" t="s">
        <v>1421</v>
      </c>
      <c r="G302" s="85" t="b">
        <v>1</v>
      </c>
      <c r="H302" s="85" t="s">
        <v>2247</v>
      </c>
    </row>
    <row r="303" spans="1:8" x14ac:dyDescent="0.25">
      <c r="A303" s="85" t="s">
        <v>999</v>
      </c>
      <c r="B303" s="85" t="s">
        <v>2248</v>
      </c>
      <c r="C303" s="85" t="s">
        <v>2249</v>
      </c>
      <c r="D303" s="85" t="s">
        <v>2250</v>
      </c>
      <c r="E303" s="85" t="s">
        <v>1420</v>
      </c>
      <c r="F303" s="85" t="s">
        <v>1093</v>
      </c>
      <c r="G303" s="85" t="b">
        <v>1</v>
      </c>
      <c r="H303" s="85" t="s">
        <v>2251</v>
      </c>
    </row>
    <row r="304" spans="1:8" x14ac:dyDescent="0.25">
      <c r="A304" s="85" t="s">
        <v>1000</v>
      </c>
      <c r="B304" s="85" t="s">
        <v>2252</v>
      </c>
      <c r="C304" s="85" t="s">
        <v>406</v>
      </c>
      <c r="D304" s="85" t="s">
        <v>406</v>
      </c>
      <c r="E304" s="85" t="s">
        <v>1557</v>
      </c>
      <c r="F304" s="85" t="s">
        <v>1093</v>
      </c>
      <c r="G304" s="85" t="b">
        <v>1</v>
      </c>
      <c r="H304" s="85" t="s">
        <v>2253</v>
      </c>
    </row>
    <row r="305" spans="1:8" x14ac:dyDescent="0.25">
      <c r="A305" s="85" t="s">
        <v>1001</v>
      </c>
      <c r="B305" s="85" t="s">
        <v>2254</v>
      </c>
      <c r="C305" s="85" t="s">
        <v>174</v>
      </c>
      <c r="D305" s="85" t="s">
        <v>174</v>
      </c>
      <c r="E305" s="85" t="s">
        <v>174</v>
      </c>
      <c r="F305" s="85" t="s">
        <v>1093</v>
      </c>
      <c r="G305" s="85" t="b">
        <v>1</v>
      </c>
      <c r="H305" s="85" t="s">
        <v>2255</v>
      </c>
    </row>
    <row r="306" spans="1:8" x14ac:dyDescent="0.25">
      <c r="A306" s="85" t="s">
        <v>1002</v>
      </c>
      <c r="B306" s="85" t="s">
        <v>2256</v>
      </c>
      <c r="C306" s="85" t="s">
        <v>406</v>
      </c>
      <c r="D306" s="85" t="s">
        <v>406</v>
      </c>
      <c r="E306" s="85" t="s">
        <v>2257</v>
      </c>
      <c r="F306" s="85" t="s">
        <v>1093</v>
      </c>
      <c r="G306" s="85" t="b">
        <v>1</v>
      </c>
      <c r="H306" s="85" t="s">
        <v>2258</v>
      </c>
    </row>
    <row r="307" spans="1:8" x14ac:dyDescent="0.25">
      <c r="A307" s="85" t="s">
        <v>1003</v>
      </c>
      <c r="B307" s="85" t="s">
        <v>2259</v>
      </c>
      <c r="C307" s="85" t="s">
        <v>1046</v>
      </c>
      <c r="D307" s="85" t="s">
        <v>2260</v>
      </c>
      <c r="E307" s="85" t="s">
        <v>1046</v>
      </c>
      <c r="F307" s="85" t="s">
        <v>1093</v>
      </c>
      <c r="G307" s="85" t="b">
        <v>1</v>
      </c>
      <c r="H307" s="85" t="s">
        <v>2261</v>
      </c>
    </row>
    <row r="308" spans="1:8" x14ac:dyDescent="0.25">
      <c r="A308" s="85" t="s">
        <v>1004</v>
      </c>
      <c r="B308" s="85" t="s">
        <v>2262</v>
      </c>
      <c r="C308" s="85" t="s">
        <v>2263</v>
      </c>
      <c r="D308" s="85" t="s">
        <v>2264</v>
      </c>
      <c r="E308" s="85" t="s">
        <v>2265</v>
      </c>
      <c r="F308" s="85" t="s">
        <v>1093</v>
      </c>
      <c r="G308" s="85" t="b">
        <v>1</v>
      </c>
      <c r="H308" s="85" t="s">
        <v>2266</v>
      </c>
    </row>
    <row r="309" spans="1:8" x14ac:dyDescent="0.25">
      <c r="A309" s="85" t="s">
        <v>1005</v>
      </c>
      <c r="B309" s="85" t="s">
        <v>2267</v>
      </c>
      <c r="C309" s="85" t="s">
        <v>406</v>
      </c>
      <c r="D309" s="85" t="s">
        <v>2268</v>
      </c>
      <c r="E309" s="85" t="s">
        <v>1557</v>
      </c>
      <c r="F309" s="85" t="s">
        <v>1093</v>
      </c>
      <c r="G309" s="85" t="b">
        <v>1</v>
      </c>
      <c r="H309" s="85" t="s">
        <v>2269</v>
      </c>
    </row>
    <row r="310" spans="1:8" x14ac:dyDescent="0.25">
      <c r="A310" s="85" t="s">
        <v>1006</v>
      </c>
      <c r="B310" s="85" t="s">
        <v>2270</v>
      </c>
      <c r="C310" s="85" t="s">
        <v>1046</v>
      </c>
      <c r="D310" s="85" t="s">
        <v>2271</v>
      </c>
      <c r="E310" s="85" t="s">
        <v>2272</v>
      </c>
      <c r="F310" s="85" t="s">
        <v>171</v>
      </c>
      <c r="G310" s="85" t="b">
        <v>1</v>
      </c>
      <c r="H310" s="85" t="s">
        <v>2273</v>
      </c>
    </row>
    <row r="311" spans="1:8" x14ac:dyDescent="0.25">
      <c r="A311" s="85" t="s">
        <v>1007</v>
      </c>
      <c r="B311" s="85" t="s">
        <v>2274</v>
      </c>
      <c r="C311" s="85" t="s">
        <v>2275</v>
      </c>
      <c r="D311" s="85" t="s">
        <v>1182</v>
      </c>
      <c r="E311" s="85" t="s">
        <v>2276</v>
      </c>
      <c r="F311" s="85" t="s">
        <v>171</v>
      </c>
      <c r="G311" s="85" t="b">
        <v>1</v>
      </c>
      <c r="H311" s="85" t="s">
        <v>2277</v>
      </c>
    </row>
    <row r="312" spans="1:8" x14ac:dyDescent="0.25">
      <c r="A312" s="85" t="s">
        <v>1007</v>
      </c>
      <c r="B312" s="85" t="s">
        <v>2278</v>
      </c>
      <c r="C312" s="85" t="s">
        <v>1146</v>
      </c>
      <c r="D312" s="85" t="s">
        <v>2279</v>
      </c>
      <c r="E312" s="85" t="s">
        <v>203</v>
      </c>
      <c r="F312" s="85" t="s">
        <v>171</v>
      </c>
      <c r="G312" s="85" t="b">
        <v>1</v>
      </c>
      <c r="H312" s="85" t="s">
        <v>2280</v>
      </c>
    </row>
    <row r="313" spans="1:8" x14ac:dyDescent="0.25">
      <c r="A313" s="85" t="s">
        <v>1008</v>
      </c>
      <c r="B313" s="85" t="s">
        <v>2281</v>
      </c>
      <c r="C313" s="85" t="s">
        <v>2282</v>
      </c>
      <c r="D313" s="85" t="s">
        <v>2283</v>
      </c>
      <c r="E313" s="85" t="s">
        <v>2284</v>
      </c>
      <c r="F313" s="85" t="s">
        <v>192</v>
      </c>
      <c r="G313" s="85" t="b">
        <v>1</v>
      </c>
      <c r="H313" s="85" t="s">
        <v>2285</v>
      </c>
    </row>
    <row r="314" spans="1:8" x14ac:dyDescent="0.25">
      <c r="A314" s="85" t="s">
        <v>1009</v>
      </c>
      <c r="B314" s="85" t="s">
        <v>2286</v>
      </c>
      <c r="C314" s="85" t="s">
        <v>2287</v>
      </c>
      <c r="D314" s="85" t="s">
        <v>1569</v>
      </c>
      <c r="E314" s="85" t="s">
        <v>2288</v>
      </c>
      <c r="F314" s="85" t="s">
        <v>198</v>
      </c>
      <c r="G314" s="85" t="b">
        <v>1</v>
      </c>
      <c r="H314" s="85" t="s">
        <v>2289</v>
      </c>
    </row>
    <row r="315" spans="1:8" x14ac:dyDescent="0.25">
      <c r="A315" s="85" t="s">
        <v>1010</v>
      </c>
      <c r="B315" s="85" t="s">
        <v>2290</v>
      </c>
      <c r="C315" s="85" t="s">
        <v>1046</v>
      </c>
      <c r="D315" s="85" t="s">
        <v>2291</v>
      </c>
      <c r="E315" s="85" t="s">
        <v>2292</v>
      </c>
      <c r="F315" s="85" t="s">
        <v>1164</v>
      </c>
      <c r="G315" s="85" t="b">
        <v>1</v>
      </c>
      <c r="H315" s="85" t="s">
        <v>2293</v>
      </c>
    </row>
    <row r="316" spans="1:8" x14ac:dyDescent="0.25">
      <c r="A316" s="85" t="s">
        <v>1011</v>
      </c>
      <c r="B316" s="85" t="s">
        <v>2294</v>
      </c>
      <c r="C316" s="85" t="s">
        <v>2295</v>
      </c>
      <c r="D316" s="85" t="s">
        <v>1157</v>
      </c>
      <c r="E316" s="85" t="s">
        <v>2296</v>
      </c>
      <c r="F316" s="85" t="s">
        <v>171</v>
      </c>
      <c r="G316" s="85" t="b">
        <v>1</v>
      </c>
      <c r="H316" s="85" t="s">
        <v>2297</v>
      </c>
    </row>
    <row r="317" spans="1:8" x14ac:dyDescent="0.25">
      <c r="A317" s="85" t="s">
        <v>1012</v>
      </c>
      <c r="B317" s="85" t="s">
        <v>2298</v>
      </c>
      <c r="C317" s="85" t="s">
        <v>201</v>
      </c>
      <c r="D317" s="85" t="s">
        <v>2299</v>
      </c>
      <c r="E317" s="85" t="s">
        <v>2300</v>
      </c>
      <c r="F317" s="85" t="s">
        <v>192</v>
      </c>
      <c r="G317" s="85" t="b">
        <v>1</v>
      </c>
      <c r="H317" s="85" t="s">
        <v>2301</v>
      </c>
    </row>
    <row r="318" spans="1:8" x14ac:dyDescent="0.25">
      <c r="A318" s="85" t="s">
        <v>1013</v>
      </c>
      <c r="B318" s="85" t="s">
        <v>2302</v>
      </c>
      <c r="C318" s="85" t="s">
        <v>1146</v>
      </c>
      <c r="D318" s="85" t="s">
        <v>2303</v>
      </c>
      <c r="E318" s="85" t="s">
        <v>2304</v>
      </c>
      <c r="F318" s="85" t="s">
        <v>171</v>
      </c>
      <c r="G318" s="85" t="b">
        <v>1</v>
      </c>
      <c r="H318" s="85" t="s">
        <v>2305</v>
      </c>
    </row>
    <row r="319" spans="1:8" x14ac:dyDescent="0.25">
      <c r="A319" s="85" t="s">
        <v>1014</v>
      </c>
      <c r="B319" s="85" t="s">
        <v>2306</v>
      </c>
      <c r="C319" s="85" t="s">
        <v>201</v>
      </c>
      <c r="D319" s="85" t="s">
        <v>2307</v>
      </c>
      <c r="E319" s="85" t="s">
        <v>2308</v>
      </c>
      <c r="F319" s="85" t="s">
        <v>1551</v>
      </c>
      <c r="G319" s="85" t="b">
        <v>1</v>
      </c>
      <c r="H319" s="85" t="s">
        <v>2309</v>
      </c>
    </row>
    <row r="320" spans="1:8" x14ac:dyDescent="0.25">
      <c r="A320" s="85" t="s">
        <v>1015</v>
      </c>
      <c r="B320" s="85" t="s">
        <v>2310</v>
      </c>
      <c r="C320" s="85" t="s">
        <v>201</v>
      </c>
      <c r="D320" s="85" t="s">
        <v>2311</v>
      </c>
      <c r="E320" s="85" t="s">
        <v>2312</v>
      </c>
      <c r="F320" s="85" t="s">
        <v>192</v>
      </c>
      <c r="G320" s="85" t="b">
        <v>1</v>
      </c>
      <c r="H320" s="85" t="s">
        <v>2313</v>
      </c>
    </row>
    <row r="321" spans="1:8" x14ac:dyDescent="0.25">
      <c r="A321" s="85" t="s">
        <v>1016</v>
      </c>
      <c r="B321" s="85" t="s">
        <v>2314</v>
      </c>
      <c r="C321" s="85" t="s">
        <v>201</v>
      </c>
      <c r="D321" s="85" t="s">
        <v>2315</v>
      </c>
      <c r="E321" s="85" t="s">
        <v>2316</v>
      </c>
      <c r="F321" s="85" t="s">
        <v>171</v>
      </c>
      <c r="G321" s="85" t="b">
        <v>1</v>
      </c>
      <c r="H321" s="85" t="s">
        <v>2317</v>
      </c>
    </row>
    <row r="322" spans="1:8" x14ac:dyDescent="0.25">
      <c r="A322" s="85" t="s">
        <v>1017</v>
      </c>
      <c r="B322" s="85" t="s">
        <v>2318</v>
      </c>
      <c r="C322" s="85" t="s">
        <v>1338</v>
      </c>
      <c r="D322" s="85" t="s">
        <v>2319</v>
      </c>
      <c r="E322" s="85" t="s">
        <v>2320</v>
      </c>
      <c r="F322" s="85" t="s">
        <v>1093</v>
      </c>
      <c r="G322" s="85" t="b">
        <v>1</v>
      </c>
      <c r="H322" s="85" t="s">
        <v>2321</v>
      </c>
    </row>
    <row r="323" spans="1:8" x14ac:dyDescent="0.25">
      <c r="A323" s="85" t="s">
        <v>1018</v>
      </c>
      <c r="B323" s="85" t="s">
        <v>2322</v>
      </c>
      <c r="C323" s="85" t="s">
        <v>1046</v>
      </c>
      <c r="D323" s="85" t="s">
        <v>2323</v>
      </c>
      <c r="E323" s="85" t="s">
        <v>1046</v>
      </c>
      <c r="F323" s="85" t="s">
        <v>1706</v>
      </c>
      <c r="G323" s="85" t="b">
        <v>1</v>
      </c>
      <c r="H323" s="85" t="s">
        <v>2324</v>
      </c>
    </row>
    <row r="324" spans="1:8" x14ac:dyDescent="0.25">
      <c r="A324" s="85" t="s">
        <v>1019</v>
      </c>
      <c r="B324" s="85" t="s">
        <v>2325</v>
      </c>
      <c r="C324" s="85" t="s">
        <v>406</v>
      </c>
      <c r="D324" s="85" t="s">
        <v>2268</v>
      </c>
      <c r="E324" s="85" t="s">
        <v>1557</v>
      </c>
      <c r="F324" s="85" t="s">
        <v>1706</v>
      </c>
      <c r="G324" s="85" t="b">
        <v>1</v>
      </c>
      <c r="H324" s="85" t="s">
        <v>2326</v>
      </c>
    </row>
    <row r="325" spans="1:8" x14ac:dyDescent="0.25">
      <c r="A325" s="85" t="s">
        <v>1020</v>
      </c>
      <c r="B325" s="85" t="s">
        <v>2327</v>
      </c>
      <c r="C325" s="85" t="s">
        <v>201</v>
      </c>
      <c r="D325" s="85" t="s">
        <v>2328</v>
      </c>
      <c r="E325" s="85" t="s">
        <v>2329</v>
      </c>
      <c r="F325" s="85" t="s">
        <v>1093</v>
      </c>
      <c r="G325" s="85" t="b">
        <v>1</v>
      </c>
      <c r="H325" s="85" t="s">
        <v>2330</v>
      </c>
    </row>
    <row r="326" spans="1:8" x14ac:dyDescent="0.25">
      <c r="A326" s="85" t="s">
        <v>1021</v>
      </c>
      <c r="B326" s="85" t="s">
        <v>2331</v>
      </c>
      <c r="C326" s="85" t="s">
        <v>2332</v>
      </c>
      <c r="D326" s="85" t="s">
        <v>2333</v>
      </c>
      <c r="E326" s="85" t="s">
        <v>2334</v>
      </c>
      <c r="F326" s="85" t="s">
        <v>1774</v>
      </c>
      <c r="G326" s="85" t="b">
        <v>1</v>
      </c>
      <c r="H326" s="85" t="s">
        <v>2335</v>
      </c>
    </row>
    <row r="327" spans="1:8" x14ac:dyDescent="0.25">
      <c r="A327" s="85" t="s">
        <v>1022</v>
      </c>
      <c r="B327" s="85" t="s">
        <v>2336</v>
      </c>
      <c r="C327" s="85" t="s">
        <v>1117</v>
      </c>
      <c r="D327" s="85" t="s">
        <v>1585</v>
      </c>
      <c r="E327" s="85" t="s">
        <v>1117</v>
      </c>
      <c r="F327" s="85" t="s">
        <v>171</v>
      </c>
      <c r="G327" s="85" t="b">
        <v>1</v>
      </c>
      <c r="H327" s="85" t="s">
        <v>2337</v>
      </c>
    </row>
    <row r="328" spans="1:8" x14ac:dyDescent="0.25">
      <c r="A328" s="85" t="s">
        <v>1023</v>
      </c>
      <c r="B328" s="85" t="s">
        <v>2338</v>
      </c>
      <c r="C328" s="85" t="s">
        <v>1083</v>
      </c>
      <c r="D328" s="85" t="s">
        <v>2339</v>
      </c>
      <c r="E328" s="85" t="s">
        <v>2340</v>
      </c>
      <c r="F328" s="85" t="s">
        <v>198</v>
      </c>
      <c r="G328" s="85" t="b">
        <v>1</v>
      </c>
      <c r="H328" s="85" t="s">
        <v>2341</v>
      </c>
    </row>
    <row r="329" spans="1:8" x14ac:dyDescent="0.25">
      <c r="A329" s="85" t="s">
        <v>1024</v>
      </c>
      <c r="B329" s="85" t="s">
        <v>2342</v>
      </c>
      <c r="C329" s="85" t="s">
        <v>174</v>
      </c>
      <c r="D329" s="85" t="s">
        <v>174</v>
      </c>
      <c r="E329" s="85" t="s">
        <v>174</v>
      </c>
      <c r="F329" s="85" t="s">
        <v>1093</v>
      </c>
      <c r="G329" s="85" t="b">
        <v>1</v>
      </c>
      <c r="H329" s="85" t="s">
        <v>2343</v>
      </c>
    </row>
    <row r="330" spans="1:8" x14ac:dyDescent="0.25">
      <c r="A330" s="85" t="s">
        <v>1025</v>
      </c>
      <c r="B330" s="85" t="s">
        <v>2344</v>
      </c>
      <c r="C330" s="85" t="s">
        <v>1131</v>
      </c>
      <c r="D330" s="85" t="s">
        <v>2345</v>
      </c>
      <c r="E330" s="85" t="s">
        <v>2346</v>
      </c>
      <c r="F330" s="85" t="s">
        <v>2347</v>
      </c>
      <c r="G330" s="85" t="b">
        <v>1</v>
      </c>
      <c r="H330" s="85" t="s">
        <v>2348</v>
      </c>
    </row>
    <row r="331" spans="1:8" x14ac:dyDescent="0.25">
      <c r="A331" s="85" t="s">
        <v>1026</v>
      </c>
      <c r="B331" s="85" t="s">
        <v>2349</v>
      </c>
      <c r="C331" s="85" t="s">
        <v>174</v>
      </c>
      <c r="D331" s="85" t="s">
        <v>2350</v>
      </c>
      <c r="E331" s="85" t="s">
        <v>174</v>
      </c>
      <c r="F331" s="85" t="s">
        <v>1093</v>
      </c>
      <c r="G331" s="85" t="b">
        <v>1</v>
      </c>
      <c r="H331" s="85" t="s">
        <v>2351</v>
      </c>
    </row>
    <row r="332" spans="1:8" x14ac:dyDescent="0.25">
      <c r="A332" s="85" t="s">
        <v>1027</v>
      </c>
      <c r="B332" s="85" t="s">
        <v>2352</v>
      </c>
      <c r="C332" s="85" t="s">
        <v>174</v>
      </c>
      <c r="D332" s="85" t="s">
        <v>174</v>
      </c>
      <c r="E332" s="85" t="s">
        <v>174</v>
      </c>
      <c r="F332" s="85" t="s">
        <v>1093</v>
      </c>
      <c r="G332" s="85" t="b">
        <v>1</v>
      </c>
      <c r="H332" s="85" t="s">
        <v>2353</v>
      </c>
    </row>
    <row r="333" spans="1:8" x14ac:dyDescent="0.25">
      <c r="A333" s="85" t="s">
        <v>1028</v>
      </c>
      <c r="B333" s="85" t="s">
        <v>2354</v>
      </c>
      <c r="C333" s="85" t="s">
        <v>406</v>
      </c>
      <c r="D333" s="85" t="s">
        <v>406</v>
      </c>
      <c r="E333" s="85" t="s">
        <v>1557</v>
      </c>
      <c r="F333" s="85" t="s">
        <v>1093</v>
      </c>
      <c r="G333" s="85" t="b">
        <v>1</v>
      </c>
      <c r="H333" s="85" t="s">
        <v>2355</v>
      </c>
    </row>
    <row r="334" spans="1:8" x14ac:dyDescent="0.25">
      <c r="A334" s="85" t="s">
        <v>1029</v>
      </c>
      <c r="B334" s="85" t="s">
        <v>2356</v>
      </c>
      <c r="C334" s="85" t="s">
        <v>406</v>
      </c>
      <c r="D334" s="85" t="s">
        <v>406</v>
      </c>
      <c r="E334" s="85" t="s">
        <v>1557</v>
      </c>
      <c r="F334" s="85" t="s">
        <v>1093</v>
      </c>
      <c r="G334" s="85" t="b">
        <v>1</v>
      </c>
      <c r="H334" s="85" t="s">
        <v>2357</v>
      </c>
    </row>
    <row r="335" spans="1:8" x14ac:dyDescent="0.25">
      <c r="A335" s="85" t="s">
        <v>1030</v>
      </c>
      <c r="B335" s="85" t="s">
        <v>2358</v>
      </c>
      <c r="C335" s="85" t="s">
        <v>1315</v>
      </c>
      <c r="D335" s="85" t="s">
        <v>2359</v>
      </c>
      <c r="E335" s="85" t="s">
        <v>2360</v>
      </c>
      <c r="F335" s="85" t="s">
        <v>171</v>
      </c>
      <c r="G335" s="85" t="b">
        <v>1</v>
      </c>
      <c r="H335" s="85" t="s">
        <v>2361</v>
      </c>
    </row>
    <row r="336" spans="1:8" x14ac:dyDescent="0.25">
      <c r="A336" t="s">
        <v>2415</v>
      </c>
    </row>
  </sheetData>
  <autoFilter ref="A1:H1" xr:uid="{00000000-0009-0000-0000-000027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K1048"/>
  <sheetViews>
    <sheetView zoomScale="70" zoomScaleNormal="70" workbookViewId="0">
      <selection activeCell="A6" sqref="A6"/>
    </sheetView>
  </sheetViews>
  <sheetFormatPr defaultColWidth="9" defaultRowHeight="15" x14ac:dyDescent="0.25"/>
  <cols>
    <col min="1" max="1" width="5.25" customWidth="1"/>
    <col min="2" max="2" width="15.125" customWidth="1"/>
    <col min="4" max="4" width="55.875" customWidth="1"/>
    <col min="6" max="6" width="16.625" customWidth="1"/>
    <col min="7" max="7" width="14.875" customWidth="1"/>
    <col min="17" max="17" width="47.5" customWidth="1"/>
  </cols>
  <sheetData>
    <row r="1" spans="1:37" s="5" customFormat="1" ht="23.25" x14ac:dyDescent="0.25">
      <c r="A1" s="86"/>
      <c r="B1" s="87" t="s">
        <v>143</v>
      </c>
      <c r="C1" s="86"/>
      <c r="D1" s="86"/>
      <c r="E1" s="86"/>
      <c r="F1" s="86"/>
      <c r="G1" s="159" t="s">
        <v>10</v>
      </c>
      <c r="H1" s="160">
        <f>Atividade!L3</f>
        <v>0</v>
      </c>
      <c r="I1" s="161" t="s">
        <v>6</v>
      </c>
      <c r="J1" s="160">
        <f>Atividade!I3</f>
        <v>2021</v>
      </c>
      <c r="K1" s="86"/>
      <c r="L1" s="89"/>
      <c r="M1" s="86"/>
      <c r="N1" s="86"/>
      <c r="O1" s="86"/>
      <c r="P1" s="86"/>
      <c r="Q1" s="86"/>
      <c r="R1" s="86"/>
      <c r="S1" s="86"/>
      <c r="T1" s="86"/>
      <c r="U1" s="86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pans="1:37" s="5" customFormat="1" ht="15.75" thickBot="1" x14ac:dyDescent="0.3">
      <c r="A2" s="91"/>
      <c r="B2" s="92" t="s">
        <v>11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6" spans="1:37" s="5" customFormat="1" ht="25.5" customHeight="1" x14ac:dyDescent="0.25">
      <c r="A6" s="24"/>
      <c r="B6" s="41" t="s">
        <v>2572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40"/>
      <c r="R6" s="40"/>
      <c r="S6" s="40"/>
      <c r="T6" s="40"/>
      <c r="U6" s="40"/>
    </row>
    <row r="7" spans="1:37" ht="25.5" customHeight="1" x14ac:dyDescent="0.25">
      <c r="A7" s="176"/>
      <c r="B7" s="403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</row>
    <row r="8" spans="1:37" x14ac:dyDescent="0.25">
      <c r="B8" s="420" t="s">
        <v>2899</v>
      </c>
    </row>
    <row r="9" spans="1:37" s="5" customFormat="1" ht="117.75" customHeight="1" x14ac:dyDescent="0.25">
      <c r="A9" s="2"/>
      <c r="B9" s="142" t="s">
        <v>2594</v>
      </c>
      <c r="C9" s="612" t="s">
        <v>2420</v>
      </c>
      <c r="D9" s="614"/>
      <c r="E9" s="612" t="s">
        <v>2421</v>
      </c>
      <c r="F9" s="613"/>
      <c r="G9" s="614"/>
      <c r="H9" s="612" t="s">
        <v>2422</v>
      </c>
      <c r="I9" s="613"/>
      <c r="J9" s="613"/>
      <c r="K9" s="613"/>
      <c r="L9" s="613"/>
      <c r="M9" s="613"/>
      <c r="N9" s="613"/>
      <c r="O9" s="613"/>
      <c r="P9" s="613"/>
      <c r="Q9" s="614"/>
    </row>
    <row r="10" spans="1:37" s="5" customFormat="1" x14ac:dyDescent="0.25">
      <c r="A10" s="2"/>
      <c r="B10" s="135">
        <v>1</v>
      </c>
      <c r="C10" s="609"/>
      <c r="D10" s="609"/>
      <c r="E10" s="649"/>
      <c r="F10" s="650"/>
      <c r="G10" s="651"/>
      <c r="H10" s="609"/>
      <c r="I10" s="609"/>
      <c r="J10" s="609"/>
      <c r="K10" s="609"/>
      <c r="L10" s="609"/>
      <c r="M10" s="609"/>
      <c r="N10" s="609"/>
      <c r="O10" s="609"/>
      <c r="P10" s="609"/>
      <c r="Q10" s="609"/>
    </row>
    <row r="11" spans="1:37" x14ac:dyDescent="0.25">
      <c r="B11" s="135">
        <v>2</v>
      </c>
      <c r="C11" s="609"/>
      <c r="D11" s="609"/>
      <c r="E11" s="649"/>
      <c r="F11" s="650"/>
      <c r="G11" s="651"/>
      <c r="H11" s="609"/>
      <c r="I11" s="609"/>
      <c r="J11" s="609"/>
      <c r="K11" s="609"/>
      <c r="L11" s="609"/>
      <c r="M11" s="609"/>
      <c r="N11" s="609"/>
      <c r="O11" s="609"/>
      <c r="P11" s="609"/>
      <c r="Q11" s="609"/>
    </row>
    <row r="12" spans="1:37" x14ac:dyDescent="0.25">
      <c r="B12" s="135">
        <v>3</v>
      </c>
      <c r="C12" s="609"/>
      <c r="D12" s="609"/>
      <c r="E12" s="649"/>
      <c r="F12" s="650"/>
      <c r="G12" s="651"/>
      <c r="H12" s="609"/>
      <c r="I12" s="609"/>
      <c r="J12" s="609"/>
      <c r="K12" s="609"/>
      <c r="L12" s="609"/>
      <c r="M12" s="609"/>
      <c r="N12" s="609"/>
      <c r="O12" s="609"/>
      <c r="P12" s="609"/>
      <c r="Q12" s="609"/>
    </row>
    <row r="13" spans="1:37" x14ac:dyDescent="0.25">
      <c r="B13" s="135">
        <v>4</v>
      </c>
      <c r="C13" s="609"/>
      <c r="D13" s="609"/>
      <c r="E13" s="649"/>
      <c r="F13" s="650"/>
      <c r="G13" s="651"/>
      <c r="H13" s="609"/>
      <c r="I13" s="609"/>
      <c r="J13" s="609"/>
      <c r="K13" s="609"/>
      <c r="L13" s="609"/>
      <c r="M13" s="609"/>
      <c r="N13" s="609"/>
      <c r="O13" s="609"/>
      <c r="P13" s="609"/>
      <c r="Q13" s="609"/>
    </row>
    <row r="14" spans="1:37" x14ac:dyDescent="0.25">
      <c r="B14" s="135">
        <v>5</v>
      </c>
      <c r="C14" s="609"/>
      <c r="D14" s="609"/>
      <c r="E14" s="649"/>
      <c r="F14" s="650"/>
      <c r="G14" s="651"/>
      <c r="H14" s="609"/>
      <c r="I14" s="609"/>
      <c r="J14" s="609"/>
      <c r="K14" s="609"/>
      <c r="L14" s="609"/>
      <c r="M14" s="609"/>
      <c r="N14" s="609"/>
      <c r="O14" s="609"/>
      <c r="P14" s="609"/>
      <c r="Q14" s="609"/>
    </row>
    <row r="15" spans="1:37" x14ac:dyDescent="0.25">
      <c r="B15" s="135">
        <v>6</v>
      </c>
      <c r="C15" s="609"/>
      <c r="D15" s="609"/>
      <c r="E15" s="649"/>
      <c r="F15" s="650"/>
      <c r="G15" s="651"/>
      <c r="H15" s="609"/>
      <c r="I15" s="609"/>
      <c r="J15" s="609"/>
      <c r="K15" s="609"/>
      <c r="L15" s="609"/>
      <c r="M15" s="609"/>
      <c r="N15" s="609"/>
      <c r="O15" s="609"/>
      <c r="P15" s="609"/>
      <c r="Q15" s="609"/>
    </row>
    <row r="16" spans="1:37" x14ac:dyDescent="0.25">
      <c r="B16" s="135">
        <v>7</v>
      </c>
      <c r="C16" s="609"/>
      <c r="D16" s="609"/>
      <c r="E16" s="649"/>
      <c r="F16" s="650"/>
      <c r="G16" s="651"/>
      <c r="H16" s="609"/>
      <c r="I16" s="609"/>
      <c r="J16" s="609"/>
      <c r="K16" s="609"/>
      <c r="L16" s="609"/>
      <c r="M16" s="609"/>
      <c r="N16" s="609"/>
      <c r="O16" s="609"/>
      <c r="P16" s="609"/>
      <c r="Q16" s="609"/>
    </row>
    <row r="17" spans="2:17" x14ac:dyDescent="0.25">
      <c r="B17" s="135">
        <v>8</v>
      </c>
      <c r="C17" s="609"/>
      <c r="D17" s="609"/>
      <c r="E17" s="649"/>
      <c r="F17" s="650"/>
      <c r="G17" s="651"/>
      <c r="H17" s="609"/>
      <c r="I17" s="609"/>
      <c r="J17" s="609"/>
      <c r="K17" s="609"/>
      <c r="L17" s="609"/>
      <c r="M17" s="609"/>
      <c r="N17" s="609"/>
      <c r="O17" s="609"/>
      <c r="P17" s="609"/>
      <c r="Q17" s="609"/>
    </row>
    <row r="18" spans="2:17" x14ac:dyDescent="0.25">
      <c r="B18" s="135">
        <v>9</v>
      </c>
      <c r="C18" s="609"/>
      <c r="D18" s="609"/>
      <c r="E18" s="649"/>
      <c r="F18" s="650"/>
      <c r="G18" s="651"/>
      <c r="H18" s="609"/>
      <c r="I18" s="609"/>
      <c r="J18" s="609"/>
      <c r="K18" s="609"/>
      <c r="L18" s="609"/>
      <c r="M18" s="609"/>
      <c r="N18" s="609"/>
      <c r="O18" s="609"/>
      <c r="P18" s="609"/>
      <c r="Q18" s="609"/>
    </row>
    <row r="19" spans="2:17" x14ac:dyDescent="0.25">
      <c r="B19" s="135">
        <v>10</v>
      </c>
      <c r="C19" s="609"/>
      <c r="D19" s="609"/>
      <c r="E19" s="649"/>
      <c r="F19" s="650"/>
      <c r="G19" s="651"/>
      <c r="H19" s="609"/>
      <c r="I19" s="609"/>
      <c r="J19" s="609"/>
      <c r="K19" s="609"/>
      <c r="L19" s="609"/>
      <c r="M19" s="609"/>
      <c r="N19" s="609"/>
      <c r="O19" s="609"/>
      <c r="P19" s="609"/>
      <c r="Q19" s="609"/>
    </row>
    <row r="20" spans="2:17" x14ac:dyDescent="0.25">
      <c r="B20" s="135">
        <v>11</v>
      </c>
      <c r="C20" s="609"/>
      <c r="D20" s="609"/>
      <c r="E20" s="649"/>
      <c r="F20" s="650"/>
      <c r="G20" s="651"/>
      <c r="H20" s="609"/>
      <c r="I20" s="609"/>
      <c r="J20" s="609"/>
      <c r="K20" s="609"/>
      <c r="L20" s="609"/>
      <c r="M20" s="609"/>
      <c r="N20" s="609"/>
      <c r="O20" s="609"/>
      <c r="P20" s="609"/>
      <c r="Q20" s="609"/>
    </row>
    <row r="21" spans="2:17" x14ac:dyDescent="0.25">
      <c r="B21" s="135">
        <v>12</v>
      </c>
      <c r="C21" s="609"/>
      <c r="D21" s="609"/>
      <c r="E21" s="649"/>
      <c r="F21" s="650"/>
      <c r="G21" s="651"/>
      <c r="H21" s="609"/>
      <c r="I21" s="609"/>
      <c r="J21" s="609"/>
      <c r="K21" s="609"/>
      <c r="L21" s="609"/>
      <c r="M21" s="609"/>
      <c r="N21" s="609"/>
      <c r="O21" s="609"/>
      <c r="P21" s="609"/>
      <c r="Q21" s="609"/>
    </row>
    <row r="22" spans="2:17" x14ac:dyDescent="0.25">
      <c r="B22" s="135">
        <v>13</v>
      </c>
      <c r="C22" s="609"/>
      <c r="D22" s="609"/>
      <c r="E22" s="649"/>
      <c r="F22" s="650"/>
      <c r="G22" s="651"/>
      <c r="H22" s="609"/>
      <c r="I22" s="609"/>
      <c r="J22" s="609"/>
      <c r="K22" s="609"/>
      <c r="L22" s="609"/>
      <c r="M22" s="609"/>
      <c r="N22" s="609"/>
      <c r="O22" s="609"/>
      <c r="P22" s="609"/>
      <c r="Q22" s="609"/>
    </row>
    <row r="23" spans="2:17" x14ac:dyDescent="0.25">
      <c r="B23" s="135">
        <v>14</v>
      </c>
      <c r="C23" s="609"/>
      <c r="D23" s="609"/>
      <c r="E23" s="649"/>
      <c r="F23" s="650"/>
      <c r="G23" s="651"/>
      <c r="H23" s="609"/>
      <c r="I23" s="609"/>
      <c r="J23" s="609"/>
      <c r="K23" s="609"/>
      <c r="L23" s="609"/>
      <c r="M23" s="609"/>
      <c r="N23" s="609"/>
      <c r="O23" s="609"/>
      <c r="P23" s="609"/>
      <c r="Q23" s="609"/>
    </row>
    <row r="24" spans="2:17" x14ac:dyDescent="0.25"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</row>
    <row r="25" spans="2:17" x14ac:dyDescent="0.25"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</row>
    <row r="26" spans="2:17" x14ac:dyDescent="0.25"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</row>
    <row r="27" spans="2:17" x14ac:dyDescent="0.25"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</row>
    <row r="28" spans="2:17" x14ac:dyDescent="0.25"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</row>
    <row r="29" spans="2:17" x14ac:dyDescent="0.25"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</row>
    <row r="30" spans="2:17" x14ac:dyDescent="0.25"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</row>
    <row r="31" spans="2:17" x14ac:dyDescent="0.25"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</row>
    <row r="32" spans="2:17" x14ac:dyDescent="0.25"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</row>
    <row r="33" spans="2:17" x14ac:dyDescent="0.25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</row>
    <row r="34" spans="2:17" x14ac:dyDescent="0.25"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</row>
    <row r="35" spans="2:17" x14ac:dyDescent="0.25"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</row>
    <row r="36" spans="2:17" x14ac:dyDescent="0.25"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</row>
    <row r="37" spans="2:17" x14ac:dyDescent="0.25"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</row>
    <row r="38" spans="2:17" x14ac:dyDescent="0.25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</row>
    <row r="39" spans="2:17" x14ac:dyDescent="0.25"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</row>
    <row r="40" spans="2:17" x14ac:dyDescent="0.25"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</row>
    <row r="41" spans="2:17" x14ac:dyDescent="0.25"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</row>
    <row r="42" spans="2:17" x14ac:dyDescent="0.25"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</row>
    <row r="43" spans="2:17" x14ac:dyDescent="0.25"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</row>
    <row r="44" spans="2:17" x14ac:dyDescent="0.25"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</row>
    <row r="45" spans="2:17" x14ac:dyDescent="0.25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</row>
    <row r="46" spans="2:17" x14ac:dyDescent="0.25"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</row>
    <row r="47" spans="2:17" x14ac:dyDescent="0.25"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</row>
    <row r="48" spans="2:17" x14ac:dyDescent="0.25"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</row>
    <row r="49" spans="2:17" x14ac:dyDescent="0.25"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</row>
    <row r="50" spans="2:17" x14ac:dyDescent="0.25"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</row>
    <row r="51" spans="2:17" x14ac:dyDescent="0.25"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</row>
    <row r="52" spans="2:17" x14ac:dyDescent="0.25"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</row>
    <row r="53" spans="2:17" x14ac:dyDescent="0.25"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</row>
    <row r="54" spans="2:17" x14ac:dyDescent="0.25"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</row>
    <row r="55" spans="2:17" x14ac:dyDescent="0.25"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</row>
    <row r="56" spans="2:17" x14ac:dyDescent="0.25"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2:17" x14ac:dyDescent="0.25"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2:17" x14ac:dyDescent="0.25"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2:17" x14ac:dyDescent="0.25"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2:17" x14ac:dyDescent="0.25"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</row>
    <row r="61" spans="2:17" x14ac:dyDescent="0.25"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</row>
    <row r="62" spans="2:17" x14ac:dyDescent="0.25"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</row>
    <row r="63" spans="2:17" x14ac:dyDescent="0.25"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</row>
    <row r="64" spans="2:17" x14ac:dyDescent="0.25"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</row>
    <row r="65" spans="2:17" x14ac:dyDescent="0.25"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</row>
    <row r="66" spans="2:17" x14ac:dyDescent="0.25"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</row>
    <row r="67" spans="2:17" x14ac:dyDescent="0.25"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</row>
    <row r="68" spans="2:17" x14ac:dyDescent="0.25"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</row>
    <row r="69" spans="2:17" x14ac:dyDescent="0.25"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</row>
    <row r="70" spans="2:17" x14ac:dyDescent="0.25"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</row>
    <row r="71" spans="2:17" x14ac:dyDescent="0.25"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</row>
    <row r="72" spans="2:17" x14ac:dyDescent="0.25"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</row>
    <row r="73" spans="2:17" x14ac:dyDescent="0.25"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</row>
    <row r="74" spans="2:17" x14ac:dyDescent="0.25"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</row>
    <row r="75" spans="2:17" x14ac:dyDescent="0.25"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</row>
    <row r="76" spans="2:17" x14ac:dyDescent="0.25"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</row>
    <row r="77" spans="2:17" x14ac:dyDescent="0.25"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</row>
    <row r="78" spans="2:17" x14ac:dyDescent="0.25"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</row>
    <row r="79" spans="2:17" x14ac:dyDescent="0.25"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</row>
    <row r="80" spans="2:17" x14ac:dyDescent="0.25"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</row>
    <row r="81" spans="2:17" x14ac:dyDescent="0.25"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</row>
    <row r="82" spans="2:17" x14ac:dyDescent="0.25"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</row>
    <row r="83" spans="2:17" x14ac:dyDescent="0.25"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</row>
    <row r="84" spans="2:17" x14ac:dyDescent="0.25"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</row>
    <row r="85" spans="2:17" x14ac:dyDescent="0.25"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</row>
    <row r="86" spans="2:17" x14ac:dyDescent="0.25"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</row>
    <row r="87" spans="2:17" x14ac:dyDescent="0.25"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</row>
    <row r="88" spans="2:17" x14ac:dyDescent="0.25"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</row>
    <row r="89" spans="2:17" x14ac:dyDescent="0.25"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</row>
    <row r="90" spans="2:17" x14ac:dyDescent="0.25"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</row>
    <row r="91" spans="2:17" x14ac:dyDescent="0.25"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</row>
    <row r="92" spans="2:17" x14ac:dyDescent="0.25"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</row>
    <row r="93" spans="2:17" x14ac:dyDescent="0.25"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</row>
    <row r="94" spans="2:17" x14ac:dyDescent="0.25"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</row>
    <row r="95" spans="2:17" x14ac:dyDescent="0.25"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</row>
    <row r="96" spans="2:17" x14ac:dyDescent="0.25"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</row>
    <row r="97" spans="2:17" x14ac:dyDescent="0.25"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</row>
    <row r="98" spans="2:17" x14ac:dyDescent="0.25"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</row>
    <row r="99" spans="2:17" x14ac:dyDescent="0.25"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</row>
    <row r="100" spans="2:17" x14ac:dyDescent="0.25"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</row>
    <row r="101" spans="2:17" x14ac:dyDescent="0.25"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</row>
    <row r="102" spans="2:17" x14ac:dyDescent="0.25"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</row>
    <row r="103" spans="2:17" x14ac:dyDescent="0.25"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</row>
    <row r="104" spans="2:17" x14ac:dyDescent="0.25"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</row>
    <row r="105" spans="2:17" x14ac:dyDescent="0.25"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</row>
    <row r="106" spans="2:17" x14ac:dyDescent="0.25"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</row>
    <row r="107" spans="2:17" x14ac:dyDescent="0.25"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</row>
    <row r="108" spans="2:17" x14ac:dyDescent="0.25"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</row>
    <row r="109" spans="2:17" x14ac:dyDescent="0.25"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</row>
    <row r="110" spans="2:17" x14ac:dyDescent="0.25"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</row>
    <row r="111" spans="2:17" x14ac:dyDescent="0.25"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</row>
    <row r="112" spans="2:17" x14ac:dyDescent="0.25"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</row>
    <row r="113" spans="2:17" x14ac:dyDescent="0.25"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</row>
    <row r="114" spans="2:17" x14ac:dyDescent="0.25"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</row>
    <row r="115" spans="2:17" x14ac:dyDescent="0.25"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</row>
    <row r="116" spans="2:17" x14ac:dyDescent="0.25"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</row>
    <row r="117" spans="2:17" x14ac:dyDescent="0.25"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</row>
    <row r="118" spans="2:17" x14ac:dyDescent="0.25"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</row>
    <row r="119" spans="2:17" x14ac:dyDescent="0.25"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</row>
    <row r="120" spans="2:17" x14ac:dyDescent="0.25"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</row>
    <row r="121" spans="2:17" x14ac:dyDescent="0.25"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</row>
    <row r="122" spans="2:17" x14ac:dyDescent="0.25"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</row>
    <row r="123" spans="2:17" x14ac:dyDescent="0.25"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</row>
    <row r="124" spans="2:17" x14ac:dyDescent="0.25"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</row>
    <row r="125" spans="2:17" x14ac:dyDescent="0.25"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</row>
    <row r="126" spans="2:17" x14ac:dyDescent="0.25"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</row>
    <row r="127" spans="2:17" x14ac:dyDescent="0.25"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</row>
    <row r="128" spans="2:17" x14ac:dyDescent="0.25"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</row>
    <row r="129" spans="2:17" x14ac:dyDescent="0.25"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</row>
    <row r="130" spans="2:17" x14ac:dyDescent="0.25"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</row>
    <row r="131" spans="2:17" x14ac:dyDescent="0.25"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</row>
    <row r="132" spans="2:17" x14ac:dyDescent="0.25"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</row>
    <row r="133" spans="2:17" x14ac:dyDescent="0.25"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</row>
    <row r="134" spans="2:17" x14ac:dyDescent="0.25"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</row>
    <row r="135" spans="2:17" x14ac:dyDescent="0.25"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</row>
    <row r="136" spans="2:17" x14ac:dyDescent="0.25"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</row>
    <row r="137" spans="2:17" x14ac:dyDescent="0.25"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</row>
    <row r="138" spans="2:17" x14ac:dyDescent="0.25"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</row>
    <row r="139" spans="2:17" x14ac:dyDescent="0.25"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</row>
    <row r="140" spans="2:17" x14ac:dyDescent="0.25"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</row>
    <row r="141" spans="2:17" x14ac:dyDescent="0.25"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</row>
    <row r="142" spans="2:17" x14ac:dyDescent="0.25"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</row>
    <row r="143" spans="2:17" x14ac:dyDescent="0.25"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</row>
    <row r="144" spans="2:17" x14ac:dyDescent="0.25"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</row>
    <row r="145" spans="2:17" x14ac:dyDescent="0.25"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</row>
    <row r="146" spans="2:17" x14ac:dyDescent="0.25"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</row>
    <row r="147" spans="2:17" x14ac:dyDescent="0.25"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</row>
    <row r="148" spans="2:17" x14ac:dyDescent="0.25"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</row>
    <row r="149" spans="2:17" x14ac:dyDescent="0.25"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</row>
    <row r="150" spans="2:17" x14ac:dyDescent="0.25"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</row>
    <row r="151" spans="2:17" x14ac:dyDescent="0.25"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</row>
    <row r="152" spans="2:17" x14ac:dyDescent="0.25"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</row>
    <row r="153" spans="2:17" x14ac:dyDescent="0.25"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</row>
    <row r="154" spans="2:17" x14ac:dyDescent="0.25"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</row>
    <row r="155" spans="2:17" x14ac:dyDescent="0.25"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</row>
    <row r="156" spans="2:17" x14ac:dyDescent="0.25"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</row>
    <row r="157" spans="2:17" x14ac:dyDescent="0.25"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</row>
    <row r="158" spans="2:17" x14ac:dyDescent="0.25"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</row>
    <row r="159" spans="2:17" x14ac:dyDescent="0.25"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</row>
    <row r="160" spans="2:17" x14ac:dyDescent="0.25"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</row>
    <row r="161" spans="2:17" x14ac:dyDescent="0.25"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</row>
    <row r="162" spans="2:17" x14ac:dyDescent="0.25"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</row>
    <row r="163" spans="2:17" x14ac:dyDescent="0.25"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</row>
    <row r="164" spans="2:17" x14ac:dyDescent="0.25"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</row>
    <row r="165" spans="2:17" x14ac:dyDescent="0.25"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</row>
    <row r="166" spans="2:17" x14ac:dyDescent="0.25"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</row>
    <row r="167" spans="2:17" x14ac:dyDescent="0.25"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</row>
    <row r="168" spans="2:17" x14ac:dyDescent="0.25"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</row>
    <row r="169" spans="2:17" x14ac:dyDescent="0.25"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</row>
    <row r="170" spans="2:17" x14ac:dyDescent="0.25"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</row>
    <row r="171" spans="2:17" x14ac:dyDescent="0.25"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</row>
    <row r="172" spans="2:17" x14ac:dyDescent="0.25"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</row>
    <row r="173" spans="2:17" x14ac:dyDescent="0.25"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</row>
    <row r="174" spans="2:17" x14ac:dyDescent="0.25"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</row>
    <row r="175" spans="2:17" x14ac:dyDescent="0.25"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</row>
    <row r="176" spans="2:17" x14ac:dyDescent="0.25"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</row>
    <row r="177" spans="2:17" x14ac:dyDescent="0.25"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</row>
    <row r="178" spans="2:17" x14ac:dyDescent="0.25"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</row>
    <row r="179" spans="2:17" x14ac:dyDescent="0.25"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</row>
    <row r="180" spans="2:17" x14ac:dyDescent="0.25"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</row>
    <row r="181" spans="2:17" x14ac:dyDescent="0.25"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</row>
    <row r="182" spans="2:17" x14ac:dyDescent="0.25"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</row>
    <row r="183" spans="2:17" x14ac:dyDescent="0.25"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</row>
    <row r="184" spans="2:17" x14ac:dyDescent="0.25"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</row>
    <row r="185" spans="2:17" x14ac:dyDescent="0.25"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</row>
    <row r="186" spans="2:17" x14ac:dyDescent="0.25"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</row>
    <row r="187" spans="2:17" x14ac:dyDescent="0.25"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</row>
    <row r="188" spans="2:17" x14ac:dyDescent="0.25"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</row>
    <row r="189" spans="2:17" x14ac:dyDescent="0.25"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</row>
    <row r="190" spans="2:17" x14ac:dyDescent="0.25"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</row>
    <row r="191" spans="2:17" x14ac:dyDescent="0.25"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</row>
    <row r="192" spans="2:17" x14ac:dyDescent="0.25"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</row>
    <row r="193" spans="2:17" x14ac:dyDescent="0.25"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</row>
    <row r="194" spans="2:17" x14ac:dyDescent="0.25"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</row>
    <row r="195" spans="2:17" x14ac:dyDescent="0.25"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</row>
    <row r="196" spans="2:17" x14ac:dyDescent="0.25"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</row>
    <row r="197" spans="2:17" x14ac:dyDescent="0.25"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</row>
    <row r="198" spans="2:17" x14ac:dyDescent="0.25"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</row>
    <row r="199" spans="2:17" x14ac:dyDescent="0.25"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</row>
    <row r="200" spans="2:17" x14ac:dyDescent="0.25"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</row>
    <row r="201" spans="2:17" x14ac:dyDescent="0.25"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</row>
    <row r="202" spans="2:17" x14ac:dyDescent="0.25"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</row>
    <row r="203" spans="2:17" x14ac:dyDescent="0.25"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</row>
    <row r="204" spans="2:17" x14ac:dyDescent="0.25"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</row>
    <row r="205" spans="2:17" x14ac:dyDescent="0.25"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</row>
    <row r="206" spans="2:17" x14ac:dyDescent="0.25"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</row>
    <row r="207" spans="2:17" x14ac:dyDescent="0.25"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</row>
    <row r="208" spans="2:17" x14ac:dyDescent="0.25"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</row>
    <row r="209" spans="2:17" x14ac:dyDescent="0.25"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</row>
    <row r="210" spans="2:17" x14ac:dyDescent="0.25"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</row>
    <row r="211" spans="2:17" x14ac:dyDescent="0.25"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</row>
    <row r="212" spans="2:17" x14ac:dyDescent="0.25"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</row>
    <row r="213" spans="2:17" x14ac:dyDescent="0.25"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</row>
    <row r="214" spans="2:17" x14ac:dyDescent="0.25"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</row>
    <row r="215" spans="2:17" x14ac:dyDescent="0.25"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</row>
    <row r="216" spans="2:17" x14ac:dyDescent="0.25"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</row>
    <row r="217" spans="2:17" x14ac:dyDescent="0.25"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</row>
    <row r="218" spans="2:17" x14ac:dyDescent="0.25"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</row>
    <row r="219" spans="2:17" x14ac:dyDescent="0.25"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</row>
    <row r="220" spans="2:17" x14ac:dyDescent="0.25"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</row>
    <row r="221" spans="2:17" x14ac:dyDescent="0.25"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</row>
    <row r="222" spans="2:17" x14ac:dyDescent="0.25"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</row>
    <row r="223" spans="2:17" x14ac:dyDescent="0.25"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</row>
    <row r="224" spans="2:17" x14ac:dyDescent="0.25"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</row>
    <row r="225" spans="2:17" x14ac:dyDescent="0.25"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</row>
    <row r="226" spans="2:17" x14ac:dyDescent="0.25"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</row>
    <row r="227" spans="2:17" x14ac:dyDescent="0.25"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</row>
    <row r="228" spans="2:17" x14ac:dyDescent="0.25"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</row>
    <row r="229" spans="2:17" x14ac:dyDescent="0.25"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</row>
    <row r="230" spans="2:17" x14ac:dyDescent="0.25"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</row>
    <row r="231" spans="2:17" x14ac:dyDescent="0.25"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</row>
    <row r="232" spans="2:17" x14ac:dyDescent="0.25"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</row>
    <row r="233" spans="2:17" x14ac:dyDescent="0.25"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</row>
    <row r="234" spans="2:17" x14ac:dyDescent="0.25"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</row>
    <row r="235" spans="2:17" x14ac:dyDescent="0.25"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</row>
    <row r="236" spans="2:17" x14ac:dyDescent="0.25"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</row>
    <row r="237" spans="2:17" x14ac:dyDescent="0.25"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</row>
    <row r="238" spans="2:17" x14ac:dyDescent="0.25"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</row>
    <row r="239" spans="2:17" x14ac:dyDescent="0.25"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</row>
    <row r="240" spans="2:17" x14ac:dyDescent="0.25"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</row>
    <row r="241" spans="2:17" x14ac:dyDescent="0.25"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</row>
    <row r="242" spans="2:17" x14ac:dyDescent="0.25"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</row>
    <row r="243" spans="2:17" x14ac:dyDescent="0.25"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</row>
    <row r="244" spans="2:17" x14ac:dyDescent="0.25"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</row>
    <row r="245" spans="2:17" x14ac:dyDescent="0.25"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</row>
    <row r="246" spans="2:17" x14ac:dyDescent="0.25"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</row>
    <row r="247" spans="2:17" x14ac:dyDescent="0.25"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</row>
    <row r="248" spans="2:17" x14ac:dyDescent="0.25"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</row>
    <row r="249" spans="2:17" x14ac:dyDescent="0.25"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</row>
    <row r="250" spans="2:17" x14ac:dyDescent="0.25"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</row>
    <row r="251" spans="2:17" x14ac:dyDescent="0.25"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</row>
    <row r="252" spans="2:17" x14ac:dyDescent="0.25"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</row>
    <row r="253" spans="2:17" x14ac:dyDescent="0.25"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</row>
    <row r="254" spans="2:17" x14ac:dyDescent="0.25"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</row>
    <row r="255" spans="2:17" x14ac:dyDescent="0.25"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</row>
    <row r="256" spans="2:17" x14ac:dyDescent="0.25"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</row>
    <row r="257" spans="2:17" x14ac:dyDescent="0.25"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</row>
    <row r="258" spans="2:17" x14ac:dyDescent="0.25"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</row>
    <row r="259" spans="2:17" x14ac:dyDescent="0.25"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</row>
    <row r="260" spans="2:17" x14ac:dyDescent="0.25"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</row>
    <row r="261" spans="2:17" x14ac:dyDescent="0.25"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</row>
    <row r="262" spans="2:17" x14ac:dyDescent="0.25"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</row>
    <row r="263" spans="2:17" x14ac:dyDescent="0.25"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</row>
    <row r="264" spans="2:17" x14ac:dyDescent="0.25"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</row>
    <row r="265" spans="2:17" x14ac:dyDescent="0.25"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</row>
    <row r="266" spans="2:17" x14ac:dyDescent="0.25"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</row>
    <row r="267" spans="2:17" x14ac:dyDescent="0.25"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</row>
    <row r="268" spans="2:17" x14ac:dyDescent="0.25"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</row>
    <row r="269" spans="2:17" x14ac:dyDescent="0.25"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</row>
    <row r="270" spans="2:17" x14ac:dyDescent="0.25"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</row>
    <row r="271" spans="2:17" x14ac:dyDescent="0.25"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</row>
    <row r="272" spans="2:17" x14ac:dyDescent="0.25"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</row>
    <row r="273" spans="2:17" x14ac:dyDescent="0.25"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</row>
    <row r="274" spans="2:17" x14ac:dyDescent="0.25"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</row>
    <row r="275" spans="2:17" x14ac:dyDescent="0.25"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</row>
    <row r="276" spans="2:17" x14ac:dyDescent="0.25"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</row>
    <row r="277" spans="2:17" x14ac:dyDescent="0.25"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</row>
    <row r="278" spans="2:17" x14ac:dyDescent="0.25"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</row>
    <row r="279" spans="2:17" x14ac:dyDescent="0.25"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</row>
    <row r="280" spans="2:17" x14ac:dyDescent="0.25"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</row>
    <row r="281" spans="2:17" x14ac:dyDescent="0.25"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</row>
    <row r="282" spans="2:17" x14ac:dyDescent="0.25"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</row>
    <row r="283" spans="2:17" x14ac:dyDescent="0.25"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</row>
    <row r="284" spans="2:17" x14ac:dyDescent="0.25"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</row>
    <row r="285" spans="2:17" x14ac:dyDescent="0.25"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</row>
    <row r="286" spans="2:17" x14ac:dyDescent="0.25"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</row>
    <row r="287" spans="2:17" x14ac:dyDescent="0.25"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</row>
    <row r="288" spans="2:17" x14ac:dyDescent="0.25"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</row>
    <row r="289" spans="2:17" x14ac:dyDescent="0.25"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</row>
    <row r="290" spans="2:17" x14ac:dyDescent="0.25"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</row>
    <row r="291" spans="2:17" x14ac:dyDescent="0.25"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</row>
    <row r="292" spans="2:17" x14ac:dyDescent="0.25"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</row>
    <row r="293" spans="2:17" x14ac:dyDescent="0.25"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</row>
    <row r="294" spans="2:17" x14ac:dyDescent="0.25"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</row>
    <row r="295" spans="2:17" x14ac:dyDescent="0.25"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</row>
    <row r="296" spans="2:17" x14ac:dyDescent="0.25"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</row>
    <row r="297" spans="2:17" x14ac:dyDescent="0.25"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</row>
    <row r="298" spans="2:17" x14ac:dyDescent="0.25"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</row>
    <row r="299" spans="2:17" x14ac:dyDescent="0.25"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</row>
    <row r="300" spans="2:17" x14ac:dyDescent="0.25"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</row>
    <row r="301" spans="2:17" x14ac:dyDescent="0.25"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</row>
    <row r="302" spans="2:17" x14ac:dyDescent="0.25"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</row>
    <row r="303" spans="2:17" x14ac:dyDescent="0.25"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</row>
    <row r="304" spans="2:17" x14ac:dyDescent="0.25"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</row>
    <row r="305" spans="2:17" x14ac:dyDescent="0.25"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</row>
    <row r="306" spans="2:17" x14ac:dyDescent="0.25"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</row>
    <row r="307" spans="2:17" x14ac:dyDescent="0.25"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</row>
    <row r="308" spans="2:17" x14ac:dyDescent="0.25"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</row>
    <row r="309" spans="2:17" x14ac:dyDescent="0.25"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</row>
    <row r="310" spans="2:17" x14ac:dyDescent="0.25"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</row>
    <row r="311" spans="2:17" x14ac:dyDescent="0.25"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</row>
    <row r="312" spans="2:17" x14ac:dyDescent="0.25"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</row>
    <row r="313" spans="2:17" x14ac:dyDescent="0.25"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</row>
    <row r="314" spans="2:17" x14ac:dyDescent="0.25"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</row>
    <row r="315" spans="2:17" x14ac:dyDescent="0.25"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</row>
    <row r="316" spans="2:17" x14ac:dyDescent="0.25"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</row>
    <row r="317" spans="2:17" x14ac:dyDescent="0.25"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</row>
    <row r="318" spans="2:17" x14ac:dyDescent="0.25"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</row>
    <row r="319" spans="2:17" x14ac:dyDescent="0.25"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</row>
    <row r="320" spans="2:17" x14ac:dyDescent="0.25"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</row>
    <row r="321" spans="2:17" x14ac:dyDescent="0.25"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</row>
    <row r="322" spans="2:17" x14ac:dyDescent="0.25"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</row>
    <row r="323" spans="2:17" x14ac:dyDescent="0.25"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</row>
    <row r="324" spans="2:17" x14ac:dyDescent="0.25"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</row>
    <row r="325" spans="2:17" x14ac:dyDescent="0.25"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</row>
    <row r="326" spans="2:17" x14ac:dyDescent="0.25"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</row>
    <row r="327" spans="2:17" x14ac:dyDescent="0.25"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</row>
    <row r="328" spans="2:17" x14ac:dyDescent="0.25"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</row>
    <row r="329" spans="2:17" x14ac:dyDescent="0.25"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</row>
    <row r="330" spans="2:17" x14ac:dyDescent="0.25"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</row>
    <row r="331" spans="2:17" x14ac:dyDescent="0.25"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</row>
    <row r="332" spans="2:17" x14ac:dyDescent="0.25"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</row>
    <row r="333" spans="2:17" x14ac:dyDescent="0.25"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</row>
    <row r="334" spans="2:17" x14ac:dyDescent="0.25"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</row>
    <row r="335" spans="2:17" x14ac:dyDescent="0.25"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</row>
    <row r="336" spans="2:17" x14ac:dyDescent="0.25"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</row>
    <row r="337" spans="2:17" x14ac:dyDescent="0.25"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</row>
    <row r="338" spans="2:17" x14ac:dyDescent="0.25"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</row>
    <row r="339" spans="2:17" x14ac:dyDescent="0.25"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</row>
    <row r="340" spans="2:17" x14ac:dyDescent="0.25"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</row>
    <row r="341" spans="2:17" x14ac:dyDescent="0.25"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</row>
    <row r="342" spans="2:17" x14ac:dyDescent="0.25"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</row>
    <row r="343" spans="2:17" x14ac:dyDescent="0.25"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</row>
    <row r="344" spans="2:17" x14ac:dyDescent="0.25"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</row>
    <row r="345" spans="2:17" x14ac:dyDescent="0.25"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</row>
    <row r="346" spans="2:17" x14ac:dyDescent="0.25"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</row>
    <row r="347" spans="2:17" x14ac:dyDescent="0.25"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</row>
    <row r="348" spans="2:17" x14ac:dyDescent="0.25"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</row>
    <row r="349" spans="2:17" x14ac:dyDescent="0.25"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</row>
    <row r="350" spans="2:17" x14ac:dyDescent="0.25"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</row>
    <row r="351" spans="2:17" x14ac:dyDescent="0.25"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</row>
    <row r="352" spans="2:17" x14ac:dyDescent="0.25"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</row>
    <row r="353" spans="2:17" x14ac:dyDescent="0.25"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</row>
    <row r="354" spans="2:17" x14ac:dyDescent="0.25"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</row>
    <row r="355" spans="2:17" x14ac:dyDescent="0.25"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</row>
    <row r="356" spans="2:17" x14ac:dyDescent="0.25"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</row>
    <row r="357" spans="2:17" x14ac:dyDescent="0.25"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</row>
    <row r="358" spans="2:17" x14ac:dyDescent="0.25"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</row>
    <row r="359" spans="2:17" x14ac:dyDescent="0.25"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</row>
    <row r="360" spans="2:17" x14ac:dyDescent="0.25"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</row>
    <row r="361" spans="2:17" x14ac:dyDescent="0.25"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</row>
    <row r="362" spans="2:17" x14ac:dyDescent="0.25"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</row>
    <row r="363" spans="2:17" x14ac:dyDescent="0.25"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</row>
    <row r="364" spans="2:17" x14ac:dyDescent="0.25"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</row>
    <row r="365" spans="2:17" x14ac:dyDescent="0.25"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</row>
    <row r="366" spans="2:17" x14ac:dyDescent="0.25"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</row>
    <row r="367" spans="2:17" x14ac:dyDescent="0.25"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</row>
    <row r="368" spans="2:17" x14ac:dyDescent="0.25"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</row>
    <row r="369" spans="2:17" x14ac:dyDescent="0.25"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</row>
    <row r="370" spans="2:17" x14ac:dyDescent="0.25"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</row>
    <row r="371" spans="2:17" x14ac:dyDescent="0.25"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</row>
    <row r="372" spans="2:17" x14ac:dyDescent="0.25"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</row>
    <row r="373" spans="2:17" x14ac:dyDescent="0.25"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</row>
    <row r="374" spans="2:17" x14ac:dyDescent="0.25"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</row>
    <row r="375" spans="2:17" x14ac:dyDescent="0.25"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</row>
    <row r="376" spans="2:17" x14ac:dyDescent="0.25"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</row>
    <row r="377" spans="2:17" x14ac:dyDescent="0.25"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</row>
    <row r="378" spans="2:17" x14ac:dyDescent="0.25"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</row>
    <row r="379" spans="2:17" x14ac:dyDescent="0.25"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</row>
    <row r="380" spans="2:17" x14ac:dyDescent="0.25"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</row>
    <row r="381" spans="2:17" x14ac:dyDescent="0.25"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</row>
    <row r="382" spans="2:17" x14ac:dyDescent="0.25"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</row>
    <row r="383" spans="2:17" x14ac:dyDescent="0.25"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</row>
    <row r="384" spans="2:17" x14ac:dyDescent="0.25"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</row>
    <row r="385" spans="2:17" x14ac:dyDescent="0.25"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</row>
    <row r="386" spans="2:17" x14ac:dyDescent="0.25"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</row>
    <row r="387" spans="2:17" x14ac:dyDescent="0.25"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</row>
    <row r="388" spans="2:17" x14ac:dyDescent="0.25"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</row>
    <row r="389" spans="2:17" x14ac:dyDescent="0.25"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</row>
    <row r="390" spans="2:17" x14ac:dyDescent="0.25"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</row>
    <row r="391" spans="2:17" x14ac:dyDescent="0.25"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</row>
    <row r="392" spans="2:17" x14ac:dyDescent="0.25"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</row>
    <row r="393" spans="2:17" x14ac:dyDescent="0.25"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</row>
    <row r="394" spans="2:17" x14ac:dyDescent="0.25"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</row>
    <row r="395" spans="2:17" x14ac:dyDescent="0.25"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</row>
    <row r="396" spans="2:17" x14ac:dyDescent="0.25"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</row>
    <row r="397" spans="2:17" x14ac:dyDescent="0.25"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</row>
    <row r="398" spans="2:17" x14ac:dyDescent="0.25"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</row>
    <row r="399" spans="2:17" x14ac:dyDescent="0.25"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</row>
    <row r="400" spans="2:17" x14ac:dyDescent="0.25"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</row>
    <row r="401" spans="2:17" x14ac:dyDescent="0.25"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</row>
    <row r="402" spans="2:17" x14ac:dyDescent="0.25"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</row>
    <row r="403" spans="2:17" x14ac:dyDescent="0.25"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</row>
    <row r="404" spans="2:17" x14ac:dyDescent="0.25"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</row>
    <row r="405" spans="2:17" x14ac:dyDescent="0.25"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</row>
    <row r="406" spans="2:17" x14ac:dyDescent="0.25"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</row>
    <row r="407" spans="2:17" x14ac:dyDescent="0.25"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</row>
    <row r="408" spans="2:17" x14ac:dyDescent="0.25"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</row>
    <row r="409" spans="2:17" x14ac:dyDescent="0.25"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</row>
    <row r="410" spans="2:17" x14ac:dyDescent="0.25"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</row>
    <row r="411" spans="2:17" x14ac:dyDescent="0.25"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</row>
    <row r="412" spans="2:17" x14ac:dyDescent="0.25"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</row>
    <row r="413" spans="2:17" x14ac:dyDescent="0.25"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</row>
    <row r="414" spans="2:17" x14ac:dyDescent="0.25"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</row>
    <row r="415" spans="2:17" x14ac:dyDescent="0.25"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</row>
    <row r="416" spans="2:17" x14ac:dyDescent="0.25"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</row>
    <row r="417" spans="2:17" x14ac:dyDescent="0.25"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</row>
    <row r="418" spans="2:17" x14ac:dyDescent="0.25"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</row>
    <row r="419" spans="2:17" x14ac:dyDescent="0.25"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</row>
    <row r="420" spans="2:17" x14ac:dyDescent="0.25"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</row>
    <row r="421" spans="2:17" x14ac:dyDescent="0.25"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</row>
    <row r="422" spans="2:17" x14ac:dyDescent="0.25"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</row>
    <row r="423" spans="2:17" x14ac:dyDescent="0.25"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</row>
    <row r="424" spans="2:17" x14ac:dyDescent="0.25"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</row>
    <row r="425" spans="2:17" x14ac:dyDescent="0.25"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</row>
    <row r="426" spans="2:17" x14ac:dyDescent="0.25"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</row>
    <row r="427" spans="2:17" x14ac:dyDescent="0.25"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</row>
    <row r="428" spans="2:17" x14ac:dyDescent="0.25"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</row>
    <row r="429" spans="2:17" x14ac:dyDescent="0.25"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</row>
    <row r="430" spans="2:17" x14ac:dyDescent="0.25"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</row>
    <row r="431" spans="2:17" x14ac:dyDescent="0.25"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</row>
    <row r="432" spans="2:17" x14ac:dyDescent="0.25"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</row>
    <row r="433" spans="2:17" x14ac:dyDescent="0.25"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</row>
    <row r="434" spans="2:17" x14ac:dyDescent="0.25"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</row>
    <row r="435" spans="2:17" x14ac:dyDescent="0.25"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</row>
    <row r="436" spans="2:17" x14ac:dyDescent="0.25"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</row>
    <row r="437" spans="2:17" x14ac:dyDescent="0.25"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</row>
    <row r="438" spans="2:17" x14ac:dyDescent="0.25"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</row>
    <row r="439" spans="2:17" x14ac:dyDescent="0.25"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</row>
    <row r="440" spans="2:17" x14ac:dyDescent="0.25"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</row>
    <row r="441" spans="2:17" x14ac:dyDescent="0.25"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</row>
    <row r="442" spans="2:17" x14ac:dyDescent="0.25"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</row>
    <row r="443" spans="2:17" x14ac:dyDescent="0.25"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</row>
    <row r="444" spans="2:17" x14ac:dyDescent="0.25"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</row>
    <row r="445" spans="2:17" x14ac:dyDescent="0.25"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</row>
    <row r="446" spans="2:17" x14ac:dyDescent="0.25"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</row>
    <row r="447" spans="2:17" x14ac:dyDescent="0.25"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</row>
    <row r="448" spans="2:17" x14ac:dyDescent="0.25"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</row>
    <row r="449" spans="2:17" x14ac:dyDescent="0.25"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</row>
    <row r="450" spans="2:17" x14ac:dyDescent="0.25"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</row>
    <row r="451" spans="2:17" x14ac:dyDescent="0.25"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</row>
    <row r="452" spans="2:17" x14ac:dyDescent="0.25"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</row>
    <row r="453" spans="2:17" x14ac:dyDescent="0.25"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</row>
    <row r="454" spans="2:17" x14ac:dyDescent="0.25"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</row>
    <row r="455" spans="2:17" x14ac:dyDescent="0.25"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</row>
    <row r="456" spans="2:17" x14ac:dyDescent="0.25"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</row>
    <row r="457" spans="2:17" x14ac:dyDescent="0.25"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</row>
    <row r="458" spans="2:17" x14ac:dyDescent="0.25"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</row>
    <row r="459" spans="2:17" x14ac:dyDescent="0.25"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</row>
    <row r="460" spans="2:17" x14ac:dyDescent="0.25"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</row>
    <row r="461" spans="2:17" x14ac:dyDescent="0.25"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</row>
    <row r="462" spans="2:17" x14ac:dyDescent="0.25"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</row>
    <row r="463" spans="2:17" x14ac:dyDescent="0.25"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</row>
    <row r="464" spans="2:17" x14ac:dyDescent="0.25"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</row>
    <row r="465" spans="2:17" x14ac:dyDescent="0.25"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</row>
    <row r="466" spans="2:17" x14ac:dyDescent="0.25"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</row>
    <row r="467" spans="2:17" x14ac:dyDescent="0.25"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</row>
    <row r="468" spans="2:17" x14ac:dyDescent="0.25"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</row>
    <row r="469" spans="2:17" x14ac:dyDescent="0.25"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</row>
    <row r="470" spans="2:17" x14ac:dyDescent="0.25"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</row>
    <row r="471" spans="2:17" x14ac:dyDescent="0.25"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</row>
    <row r="472" spans="2:17" x14ac:dyDescent="0.25"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</row>
    <row r="473" spans="2:17" x14ac:dyDescent="0.25"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</row>
    <row r="474" spans="2:17" x14ac:dyDescent="0.25"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</row>
    <row r="475" spans="2:17" x14ac:dyDescent="0.25"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</row>
    <row r="476" spans="2:17" x14ac:dyDescent="0.25"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</row>
    <row r="477" spans="2:17" x14ac:dyDescent="0.25"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</row>
    <row r="478" spans="2:17" x14ac:dyDescent="0.25"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</row>
    <row r="479" spans="2:17" x14ac:dyDescent="0.25"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</row>
    <row r="480" spans="2:17" x14ac:dyDescent="0.25"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</row>
    <row r="481" spans="2:17" x14ac:dyDescent="0.25"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</row>
    <row r="482" spans="2:17" x14ac:dyDescent="0.25"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</row>
    <row r="483" spans="2:17" x14ac:dyDescent="0.25"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</row>
    <row r="484" spans="2:17" x14ac:dyDescent="0.25"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</row>
    <row r="485" spans="2:17" x14ac:dyDescent="0.25"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</row>
    <row r="486" spans="2:17" x14ac:dyDescent="0.25"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</row>
    <row r="487" spans="2:17" x14ac:dyDescent="0.25"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</row>
    <row r="488" spans="2:17" x14ac:dyDescent="0.25"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</row>
    <row r="489" spans="2:17" x14ac:dyDescent="0.25"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</row>
    <row r="490" spans="2:17" x14ac:dyDescent="0.25"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</row>
    <row r="491" spans="2:17" x14ac:dyDescent="0.25"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</row>
    <row r="492" spans="2:17" x14ac:dyDescent="0.25"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</row>
    <row r="493" spans="2:17" x14ac:dyDescent="0.25"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</row>
    <row r="494" spans="2:17" x14ac:dyDescent="0.25"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</row>
    <row r="495" spans="2:17" x14ac:dyDescent="0.25"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</row>
    <row r="496" spans="2:17" x14ac:dyDescent="0.25"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</row>
    <row r="497" spans="2:17" x14ac:dyDescent="0.25"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</row>
    <row r="498" spans="2:17" x14ac:dyDescent="0.25"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</row>
    <row r="499" spans="2:17" x14ac:dyDescent="0.25"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</row>
    <row r="500" spans="2:17" x14ac:dyDescent="0.25"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</row>
    <row r="501" spans="2:17" x14ac:dyDescent="0.25"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</row>
    <row r="502" spans="2:17" x14ac:dyDescent="0.25"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</row>
    <row r="503" spans="2:17" x14ac:dyDescent="0.25"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</row>
    <row r="504" spans="2:17" x14ac:dyDescent="0.25"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</row>
    <row r="505" spans="2:17" x14ac:dyDescent="0.25"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</row>
    <row r="506" spans="2:17" x14ac:dyDescent="0.25"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</row>
    <row r="507" spans="2:17" x14ac:dyDescent="0.25"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</row>
    <row r="508" spans="2:17" x14ac:dyDescent="0.25"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</row>
    <row r="509" spans="2:17" x14ac:dyDescent="0.25"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</row>
    <row r="510" spans="2:17" x14ac:dyDescent="0.25"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</row>
    <row r="511" spans="2:17" x14ac:dyDescent="0.25"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</row>
    <row r="512" spans="2:17" x14ac:dyDescent="0.25"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</row>
    <row r="513" spans="2:17" x14ac:dyDescent="0.25"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</row>
    <row r="514" spans="2:17" x14ac:dyDescent="0.25"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</row>
    <row r="515" spans="2:17" x14ac:dyDescent="0.25"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</row>
    <row r="516" spans="2:17" x14ac:dyDescent="0.25"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</row>
    <row r="517" spans="2:17" x14ac:dyDescent="0.25"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</row>
    <row r="518" spans="2:17" x14ac:dyDescent="0.25"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</row>
    <row r="519" spans="2:17" x14ac:dyDescent="0.25"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</row>
    <row r="520" spans="2:17" x14ac:dyDescent="0.25"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</row>
    <row r="521" spans="2:17" x14ac:dyDescent="0.25"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</row>
    <row r="522" spans="2:17" x14ac:dyDescent="0.25"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</row>
    <row r="523" spans="2:17" x14ac:dyDescent="0.25"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</row>
    <row r="524" spans="2:17" x14ac:dyDescent="0.25"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</row>
    <row r="525" spans="2:17" x14ac:dyDescent="0.25"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</row>
    <row r="526" spans="2:17" x14ac:dyDescent="0.25"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</row>
    <row r="527" spans="2:17" x14ac:dyDescent="0.25"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</row>
    <row r="528" spans="2:17" x14ac:dyDescent="0.25"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</row>
    <row r="529" spans="2:17" x14ac:dyDescent="0.25"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</row>
    <row r="530" spans="2:17" x14ac:dyDescent="0.25"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</row>
    <row r="531" spans="2:17" x14ac:dyDescent="0.25"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</row>
    <row r="532" spans="2:17" x14ac:dyDescent="0.25"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</row>
    <row r="533" spans="2:17" x14ac:dyDescent="0.25"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</row>
    <row r="534" spans="2:17" x14ac:dyDescent="0.25"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</row>
    <row r="535" spans="2:17" x14ac:dyDescent="0.25"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</row>
    <row r="536" spans="2:17" x14ac:dyDescent="0.25"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</row>
    <row r="537" spans="2:17" x14ac:dyDescent="0.25"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</row>
    <row r="538" spans="2:17" x14ac:dyDescent="0.25"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</row>
    <row r="539" spans="2:17" x14ac:dyDescent="0.25"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</row>
    <row r="540" spans="2:17" x14ac:dyDescent="0.25"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</row>
    <row r="541" spans="2:17" x14ac:dyDescent="0.25"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</row>
    <row r="542" spans="2:17" x14ac:dyDescent="0.25"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</row>
    <row r="543" spans="2:17" x14ac:dyDescent="0.25"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</row>
    <row r="544" spans="2:17" x14ac:dyDescent="0.25"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</row>
    <row r="545" spans="2:17" x14ac:dyDescent="0.25"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</row>
    <row r="546" spans="2:17" x14ac:dyDescent="0.25"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</row>
    <row r="547" spans="2:17" x14ac:dyDescent="0.25"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</row>
    <row r="548" spans="2:17" x14ac:dyDescent="0.25"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</row>
    <row r="549" spans="2:17" x14ac:dyDescent="0.25"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</row>
    <row r="550" spans="2:17" x14ac:dyDescent="0.25"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</row>
    <row r="551" spans="2:17" x14ac:dyDescent="0.25"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</row>
    <row r="552" spans="2:17" x14ac:dyDescent="0.25"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</row>
    <row r="553" spans="2:17" x14ac:dyDescent="0.25"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</row>
    <row r="554" spans="2:17" x14ac:dyDescent="0.25"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</row>
    <row r="555" spans="2:17" x14ac:dyDescent="0.25"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</row>
    <row r="556" spans="2:17" x14ac:dyDescent="0.25"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</row>
    <row r="557" spans="2:17" x14ac:dyDescent="0.25"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</row>
    <row r="558" spans="2:17" x14ac:dyDescent="0.25"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</row>
    <row r="559" spans="2:17" x14ac:dyDescent="0.25"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</row>
    <row r="560" spans="2:17" x14ac:dyDescent="0.25"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</row>
    <row r="561" spans="2:17" x14ac:dyDescent="0.25"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</row>
    <row r="562" spans="2:17" x14ac:dyDescent="0.25"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</row>
    <row r="563" spans="2:17" x14ac:dyDescent="0.25"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</row>
    <row r="564" spans="2:17" x14ac:dyDescent="0.25"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</row>
    <row r="565" spans="2:17" x14ac:dyDescent="0.25"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</row>
    <row r="566" spans="2:17" x14ac:dyDescent="0.25"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</row>
    <row r="567" spans="2:17" x14ac:dyDescent="0.25"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</row>
    <row r="568" spans="2:17" x14ac:dyDescent="0.25"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</row>
    <row r="569" spans="2:17" x14ac:dyDescent="0.25"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</row>
    <row r="570" spans="2:17" x14ac:dyDescent="0.25"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</row>
    <row r="571" spans="2:17" x14ac:dyDescent="0.25"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</row>
    <row r="572" spans="2:17" x14ac:dyDescent="0.25"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</row>
    <row r="573" spans="2:17" x14ac:dyDescent="0.25"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</row>
    <row r="574" spans="2:17" x14ac:dyDescent="0.25"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</row>
    <row r="575" spans="2:17" x14ac:dyDescent="0.25"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</row>
    <row r="576" spans="2:17" x14ac:dyDescent="0.25"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</row>
    <row r="577" spans="2:17" x14ac:dyDescent="0.25"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</row>
    <row r="578" spans="2:17" x14ac:dyDescent="0.25"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</row>
    <row r="579" spans="2:17" x14ac:dyDescent="0.25"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</row>
    <row r="580" spans="2:17" x14ac:dyDescent="0.25"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</row>
    <row r="581" spans="2:17" x14ac:dyDescent="0.25"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</row>
    <row r="582" spans="2:17" x14ac:dyDescent="0.25"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</row>
    <row r="583" spans="2:17" x14ac:dyDescent="0.25"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</row>
    <row r="584" spans="2:17" x14ac:dyDescent="0.25"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</row>
    <row r="585" spans="2:17" x14ac:dyDescent="0.25"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</row>
    <row r="586" spans="2:17" x14ac:dyDescent="0.25"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</row>
    <row r="587" spans="2:17" x14ac:dyDescent="0.25"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</row>
    <row r="588" spans="2:17" x14ac:dyDescent="0.25"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</row>
    <row r="589" spans="2:17" x14ac:dyDescent="0.25"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</row>
    <row r="590" spans="2:17" x14ac:dyDescent="0.25"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</row>
    <row r="591" spans="2:17" x14ac:dyDescent="0.25"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</row>
    <row r="592" spans="2:17" x14ac:dyDescent="0.25"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</row>
    <row r="593" spans="2:17" x14ac:dyDescent="0.25"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</row>
    <row r="594" spans="2:17" x14ac:dyDescent="0.25"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</row>
    <row r="595" spans="2:17" x14ac:dyDescent="0.25"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</row>
    <row r="596" spans="2:17" x14ac:dyDescent="0.25"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</row>
    <row r="597" spans="2:17" x14ac:dyDescent="0.25"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</row>
    <row r="598" spans="2:17" x14ac:dyDescent="0.25"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</row>
    <row r="599" spans="2:17" x14ac:dyDescent="0.25"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</row>
    <row r="600" spans="2:17" x14ac:dyDescent="0.25"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</row>
    <row r="601" spans="2:17" x14ac:dyDescent="0.25"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</row>
    <row r="602" spans="2:17" x14ac:dyDescent="0.25"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</row>
    <row r="603" spans="2:17" x14ac:dyDescent="0.25"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</row>
    <row r="604" spans="2:17" x14ac:dyDescent="0.25"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</row>
    <row r="605" spans="2:17" x14ac:dyDescent="0.25"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</row>
    <row r="606" spans="2:17" x14ac:dyDescent="0.25"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</row>
    <row r="607" spans="2:17" x14ac:dyDescent="0.25"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</row>
    <row r="608" spans="2:17" x14ac:dyDescent="0.25"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</row>
    <row r="609" spans="2:17" x14ac:dyDescent="0.25"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</row>
    <row r="610" spans="2:17" x14ac:dyDescent="0.25"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</row>
    <row r="611" spans="2:17" x14ac:dyDescent="0.25"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</row>
    <row r="612" spans="2:17" x14ac:dyDescent="0.25"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</row>
    <row r="613" spans="2:17" x14ac:dyDescent="0.25"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</row>
    <row r="614" spans="2:17" x14ac:dyDescent="0.25"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</row>
    <row r="615" spans="2:17" x14ac:dyDescent="0.25"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</row>
    <row r="616" spans="2:17" x14ac:dyDescent="0.25"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</row>
    <row r="617" spans="2:17" x14ac:dyDescent="0.25"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</row>
    <row r="618" spans="2:17" x14ac:dyDescent="0.25"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</row>
    <row r="619" spans="2:17" x14ac:dyDescent="0.25"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</row>
    <row r="620" spans="2:17" x14ac:dyDescent="0.25"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</row>
    <row r="621" spans="2:17" x14ac:dyDescent="0.25"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</row>
    <row r="622" spans="2:17" x14ac:dyDescent="0.25"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</row>
    <row r="623" spans="2:17" x14ac:dyDescent="0.25"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</row>
    <row r="624" spans="2:17" x14ac:dyDescent="0.25"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</row>
    <row r="625" spans="2:17" x14ac:dyDescent="0.25"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</row>
    <row r="626" spans="2:17" x14ac:dyDescent="0.25"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</row>
    <row r="627" spans="2:17" x14ac:dyDescent="0.25"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</row>
    <row r="628" spans="2:17" x14ac:dyDescent="0.25"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</row>
    <row r="629" spans="2:17" x14ac:dyDescent="0.25"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</row>
    <row r="630" spans="2:17" x14ac:dyDescent="0.25"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</row>
    <row r="631" spans="2:17" x14ac:dyDescent="0.25"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</row>
    <row r="632" spans="2:17" x14ac:dyDescent="0.25"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</row>
    <row r="633" spans="2:17" x14ac:dyDescent="0.25"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</row>
    <row r="634" spans="2:17" x14ac:dyDescent="0.25"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</row>
    <row r="635" spans="2:17" x14ac:dyDescent="0.25"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</row>
    <row r="636" spans="2:17" x14ac:dyDescent="0.25"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</row>
    <row r="637" spans="2:17" x14ac:dyDescent="0.25"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</row>
    <row r="638" spans="2:17" x14ac:dyDescent="0.25"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</row>
    <row r="639" spans="2:17" x14ac:dyDescent="0.25"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</row>
    <row r="640" spans="2:17" x14ac:dyDescent="0.25"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</row>
    <row r="641" spans="2:17" x14ac:dyDescent="0.25"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</row>
    <row r="642" spans="2:17" x14ac:dyDescent="0.25"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</row>
    <row r="643" spans="2:17" x14ac:dyDescent="0.25"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</row>
    <row r="644" spans="2:17" x14ac:dyDescent="0.25"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</row>
    <row r="645" spans="2:17" x14ac:dyDescent="0.25"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</row>
    <row r="646" spans="2:17" x14ac:dyDescent="0.25"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</row>
    <row r="647" spans="2:17" x14ac:dyDescent="0.25"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</row>
    <row r="648" spans="2:17" x14ac:dyDescent="0.25"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</row>
    <row r="649" spans="2:17" x14ac:dyDescent="0.25"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</row>
    <row r="650" spans="2:17" x14ac:dyDescent="0.25"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</row>
    <row r="651" spans="2:17" x14ac:dyDescent="0.25"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</row>
    <row r="652" spans="2:17" x14ac:dyDescent="0.25"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</row>
    <row r="653" spans="2:17" x14ac:dyDescent="0.25"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</row>
    <row r="654" spans="2:17" x14ac:dyDescent="0.25"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</row>
    <row r="655" spans="2:17" x14ac:dyDescent="0.25"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</row>
    <row r="656" spans="2:17" x14ac:dyDescent="0.25"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</row>
    <row r="657" spans="2:17" x14ac:dyDescent="0.25"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</row>
    <row r="658" spans="2:17" x14ac:dyDescent="0.25"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</row>
    <row r="659" spans="2:17" x14ac:dyDescent="0.25"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</row>
    <row r="660" spans="2:17" x14ac:dyDescent="0.25"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</row>
    <row r="661" spans="2:17" x14ac:dyDescent="0.25"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</row>
    <row r="662" spans="2:17" x14ac:dyDescent="0.25"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</row>
    <row r="663" spans="2:17" x14ac:dyDescent="0.25"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</row>
    <row r="664" spans="2:17" x14ac:dyDescent="0.25"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</row>
    <row r="665" spans="2:17" x14ac:dyDescent="0.25"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</row>
    <row r="666" spans="2:17" x14ac:dyDescent="0.25"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</row>
    <row r="667" spans="2:17" x14ac:dyDescent="0.25"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</row>
    <row r="668" spans="2:17" x14ac:dyDescent="0.25"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</row>
    <row r="669" spans="2:17" x14ac:dyDescent="0.25"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</row>
    <row r="670" spans="2:17" x14ac:dyDescent="0.25"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</row>
    <row r="671" spans="2:17" x14ac:dyDescent="0.25"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</row>
    <row r="672" spans="2:17" x14ac:dyDescent="0.25"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</row>
    <row r="673" spans="2:17" x14ac:dyDescent="0.25"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</row>
    <row r="674" spans="2:17" x14ac:dyDescent="0.25"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</row>
    <row r="675" spans="2:17" x14ac:dyDescent="0.25"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</row>
    <row r="676" spans="2:17" x14ac:dyDescent="0.25"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</row>
    <row r="677" spans="2:17" x14ac:dyDescent="0.25"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</row>
    <row r="678" spans="2:17" x14ac:dyDescent="0.25"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</row>
    <row r="679" spans="2:17" x14ac:dyDescent="0.25"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</row>
    <row r="680" spans="2:17" x14ac:dyDescent="0.25"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</row>
    <row r="681" spans="2:17" x14ac:dyDescent="0.25"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</row>
    <row r="682" spans="2:17" x14ac:dyDescent="0.25"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</row>
    <row r="683" spans="2:17" x14ac:dyDescent="0.25"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</row>
    <row r="684" spans="2:17" x14ac:dyDescent="0.25"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</row>
    <row r="685" spans="2:17" x14ac:dyDescent="0.25"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</row>
    <row r="686" spans="2:17" x14ac:dyDescent="0.25"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</row>
    <row r="687" spans="2:17" x14ac:dyDescent="0.25"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</row>
    <row r="688" spans="2:17" x14ac:dyDescent="0.25"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</row>
    <row r="689" spans="2:17" x14ac:dyDescent="0.25"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</row>
    <row r="690" spans="2:17" x14ac:dyDescent="0.25"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</row>
    <row r="691" spans="2:17" x14ac:dyDescent="0.25"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</row>
    <row r="692" spans="2:17" x14ac:dyDescent="0.25"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</row>
    <row r="693" spans="2:17" x14ac:dyDescent="0.25"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</row>
    <row r="694" spans="2:17" x14ac:dyDescent="0.25"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</row>
    <row r="695" spans="2:17" x14ac:dyDescent="0.25"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</row>
    <row r="696" spans="2:17" x14ac:dyDescent="0.25"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</row>
    <row r="697" spans="2:17" x14ac:dyDescent="0.25"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</row>
    <row r="698" spans="2:17" x14ac:dyDescent="0.25"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</row>
    <row r="699" spans="2:17" x14ac:dyDescent="0.25"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</row>
    <row r="700" spans="2:17" x14ac:dyDescent="0.25"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</row>
    <row r="701" spans="2:17" x14ac:dyDescent="0.25"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</row>
    <row r="702" spans="2:17" x14ac:dyDescent="0.25"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</row>
    <row r="703" spans="2:17" x14ac:dyDescent="0.25"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</row>
    <row r="704" spans="2:17" x14ac:dyDescent="0.25"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</row>
    <row r="705" spans="2:17" x14ac:dyDescent="0.25"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</row>
    <row r="706" spans="2:17" x14ac:dyDescent="0.25"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</row>
    <row r="707" spans="2:17" x14ac:dyDescent="0.25"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</row>
    <row r="708" spans="2:17" x14ac:dyDescent="0.25"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</row>
    <row r="709" spans="2:17" x14ac:dyDescent="0.25"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</row>
    <row r="710" spans="2:17" x14ac:dyDescent="0.25"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</row>
    <row r="711" spans="2:17" x14ac:dyDescent="0.25"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</row>
    <row r="712" spans="2:17" x14ac:dyDescent="0.25"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</row>
    <row r="713" spans="2:17" x14ac:dyDescent="0.25"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</row>
    <row r="714" spans="2:17" x14ac:dyDescent="0.25"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</row>
    <row r="715" spans="2:17" x14ac:dyDescent="0.25"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</row>
    <row r="716" spans="2:17" x14ac:dyDescent="0.25"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</row>
    <row r="717" spans="2:17" x14ac:dyDescent="0.25"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</row>
    <row r="718" spans="2:17" x14ac:dyDescent="0.25"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</row>
    <row r="719" spans="2:17" x14ac:dyDescent="0.25"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</row>
    <row r="720" spans="2:17" x14ac:dyDescent="0.25"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</row>
    <row r="721" spans="2:17" x14ac:dyDescent="0.25"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</row>
    <row r="722" spans="2:17" x14ac:dyDescent="0.25"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</row>
    <row r="723" spans="2:17" x14ac:dyDescent="0.25"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</row>
    <row r="724" spans="2:17" x14ac:dyDescent="0.25"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</row>
    <row r="725" spans="2:17" x14ac:dyDescent="0.25"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</row>
    <row r="726" spans="2:17" x14ac:dyDescent="0.25"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</row>
    <row r="727" spans="2:17" x14ac:dyDescent="0.25"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</row>
    <row r="728" spans="2:17" x14ac:dyDescent="0.25"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</row>
    <row r="729" spans="2:17" x14ac:dyDescent="0.25"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</row>
    <row r="730" spans="2:17" x14ac:dyDescent="0.25"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</row>
    <row r="731" spans="2:17" x14ac:dyDescent="0.25"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</row>
    <row r="732" spans="2:17" x14ac:dyDescent="0.25"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</row>
    <row r="733" spans="2:17" x14ac:dyDescent="0.25"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</row>
    <row r="734" spans="2:17" x14ac:dyDescent="0.25"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</row>
    <row r="735" spans="2:17" x14ac:dyDescent="0.25"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</row>
    <row r="736" spans="2:17" x14ac:dyDescent="0.25"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</row>
    <row r="737" spans="2:17" x14ac:dyDescent="0.25"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</row>
    <row r="738" spans="2:17" x14ac:dyDescent="0.25"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</row>
    <row r="739" spans="2:17" x14ac:dyDescent="0.25"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</row>
    <row r="740" spans="2:17" x14ac:dyDescent="0.25"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</row>
    <row r="741" spans="2:17" x14ac:dyDescent="0.25"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</row>
    <row r="742" spans="2:17" x14ac:dyDescent="0.25"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</row>
    <row r="743" spans="2:17" x14ac:dyDescent="0.25"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</row>
    <row r="744" spans="2:17" x14ac:dyDescent="0.25"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</row>
    <row r="745" spans="2:17" x14ac:dyDescent="0.25"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</row>
    <row r="746" spans="2:17" x14ac:dyDescent="0.25"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</row>
    <row r="747" spans="2:17" x14ac:dyDescent="0.25"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</row>
    <row r="748" spans="2:17" x14ac:dyDescent="0.25"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</row>
    <row r="749" spans="2:17" x14ac:dyDescent="0.25"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</row>
    <row r="750" spans="2:17" x14ac:dyDescent="0.25"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</row>
    <row r="751" spans="2:17" x14ac:dyDescent="0.25"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</row>
    <row r="752" spans="2:17" x14ac:dyDescent="0.25"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</row>
    <row r="753" spans="2:17" x14ac:dyDescent="0.25"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</row>
    <row r="754" spans="2:17" x14ac:dyDescent="0.25"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</row>
    <row r="755" spans="2:17" x14ac:dyDescent="0.25"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</row>
    <row r="756" spans="2:17" x14ac:dyDescent="0.25"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</row>
    <row r="757" spans="2:17" x14ac:dyDescent="0.25"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</row>
    <row r="758" spans="2:17" x14ac:dyDescent="0.25"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</row>
    <row r="759" spans="2:17" x14ac:dyDescent="0.25"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</row>
    <row r="760" spans="2:17" x14ac:dyDescent="0.25"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</row>
    <row r="761" spans="2:17" x14ac:dyDescent="0.25"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</row>
    <row r="762" spans="2:17" x14ac:dyDescent="0.25"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</row>
    <row r="763" spans="2:17" x14ac:dyDescent="0.25"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</row>
    <row r="764" spans="2:17" x14ac:dyDescent="0.25"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</row>
    <row r="765" spans="2:17" x14ac:dyDescent="0.25"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</row>
    <row r="766" spans="2:17" x14ac:dyDescent="0.25"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</row>
    <row r="767" spans="2:17" x14ac:dyDescent="0.25"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</row>
    <row r="768" spans="2:17" x14ac:dyDescent="0.25"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</row>
    <row r="769" spans="2:17" x14ac:dyDescent="0.25"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</row>
    <row r="770" spans="2:17" x14ac:dyDescent="0.25"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</row>
    <row r="771" spans="2:17" x14ac:dyDescent="0.25"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</row>
    <row r="772" spans="2:17" x14ac:dyDescent="0.25"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</row>
    <row r="773" spans="2:17" x14ac:dyDescent="0.25"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</row>
    <row r="774" spans="2:17" x14ac:dyDescent="0.25"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</row>
    <row r="775" spans="2:17" x14ac:dyDescent="0.25"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</row>
    <row r="776" spans="2:17" x14ac:dyDescent="0.25"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</row>
    <row r="777" spans="2:17" x14ac:dyDescent="0.25"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</row>
    <row r="778" spans="2:17" x14ac:dyDescent="0.25"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</row>
    <row r="779" spans="2:17" x14ac:dyDescent="0.25"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</row>
    <row r="780" spans="2:17" x14ac:dyDescent="0.25"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</row>
    <row r="781" spans="2:17" x14ac:dyDescent="0.25"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</row>
    <row r="782" spans="2:17" x14ac:dyDescent="0.25"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</row>
    <row r="783" spans="2:17" x14ac:dyDescent="0.25"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</row>
    <row r="784" spans="2:17" x14ac:dyDescent="0.25"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</row>
    <row r="785" spans="2:17" x14ac:dyDescent="0.25"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</row>
    <row r="786" spans="2:17" x14ac:dyDescent="0.25"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</row>
    <row r="787" spans="2:17" x14ac:dyDescent="0.25"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</row>
    <row r="788" spans="2:17" x14ac:dyDescent="0.25"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</row>
    <row r="789" spans="2:17" x14ac:dyDescent="0.25"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</row>
    <row r="790" spans="2:17" x14ac:dyDescent="0.25"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</row>
    <row r="791" spans="2:17" x14ac:dyDescent="0.25"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</row>
    <row r="792" spans="2:17" x14ac:dyDescent="0.25"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</row>
    <row r="793" spans="2:17" x14ac:dyDescent="0.25"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</row>
    <row r="794" spans="2:17" x14ac:dyDescent="0.25"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</row>
    <row r="795" spans="2:17" x14ac:dyDescent="0.25"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</row>
    <row r="796" spans="2:17" x14ac:dyDescent="0.25"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</row>
    <row r="797" spans="2:17" x14ac:dyDescent="0.25"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</row>
    <row r="798" spans="2:17" x14ac:dyDescent="0.25"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</row>
    <row r="799" spans="2:17" x14ac:dyDescent="0.25"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</row>
    <row r="800" spans="2:17" x14ac:dyDescent="0.25"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</row>
    <row r="801" spans="2:17" x14ac:dyDescent="0.25"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</row>
    <row r="802" spans="2:17" x14ac:dyDescent="0.25"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</row>
    <row r="803" spans="2:17" x14ac:dyDescent="0.25"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</row>
    <row r="804" spans="2:17" x14ac:dyDescent="0.25"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</row>
    <row r="805" spans="2:17" x14ac:dyDescent="0.25"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</row>
    <row r="806" spans="2:17" x14ac:dyDescent="0.25"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</row>
    <row r="807" spans="2:17" x14ac:dyDescent="0.25"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</row>
    <row r="808" spans="2:17" x14ac:dyDescent="0.25"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</row>
    <row r="809" spans="2:17" x14ac:dyDescent="0.25"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</row>
    <row r="810" spans="2:17" x14ac:dyDescent="0.25"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</row>
    <row r="811" spans="2:17" x14ac:dyDescent="0.25"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</row>
    <row r="812" spans="2:17" x14ac:dyDescent="0.25"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</row>
    <row r="813" spans="2:17" x14ac:dyDescent="0.25"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</row>
    <row r="814" spans="2:17" x14ac:dyDescent="0.25"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</row>
    <row r="815" spans="2:17" x14ac:dyDescent="0.25"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</row>
    <row r="816" spans="2:17" x14ac:dyDescent="0.25"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</row>
    <row r="817" spans="2:17" x14ac:dyDescent="0.25"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</row>
    <row r="818" spans="2:17" x14ac:dyDescent="0.25"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</row>
    <row r="819" spans="2:17" x14ac:dyDescent="0.25"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</row>
    <row r="820" spans="2:17" x14ac:dyDescent="0.25"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</row>
    <row r="821" spans="2:17" x14ac:dyDescent="0.25"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</row>
    <row r="822" spans="2:17" x14ac:dyDescent="0.25"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</row>
    <row r="823" spans="2:17" x14ac:dyDescent="0.25"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</row>
    <row r="824" spans="2:17" x14ac:dyDescent="0.25"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</row>
    <row r="825" spans="2:17" x14ac:dyDescent="0.25"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</row>
    <row r="826" spans="2:17" x14ac:dyDescent="0.25"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</row>
    <row r="827" spans="2:17" x14ac:dyDescent="0.25"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</row>
    <row r="828" spans="2:17" x14ac:dyDescent="0.25"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</row>
    <row r="829" spans="2:17" x14ac:dyDescent="0.25"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</row>
    <row r="830" spans="2:17" x14ac:dyDescent="0.25"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</row>
    <row r="831" spans="2:17" x14ac:dyDescent="0.25"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</row>
    <row r="832" spans="2:17" x14ac:dyDescent="0.25"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</row>
    <row r="833" spans="2:17" x14ac:dyDescent="0.25"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</row>
    <row r="834" spans="2:17" x14ac:dyDescent="0.25"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</row>
    <row r="835" spans="2:17" x14ac:dyDescent="0.25"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</row>
    <row r="836" spans="2:17" x14ac:dyDescent="0.25"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</row>
    <row r="837" spans="2:17" x14ac:dyDescent="0.25"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</row>
    <row r="838" spans="2:17" x14ac:dyDescent="0.25"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</row>
    <row r="839" spans="2:17" x14ac:dyDescent="0.25"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</row>
    <row r="840" spans="2:17" x14ac:dyDescent="0.25"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</row>
    <row r="841" spans="2:17" x14ac:dyDescent="0.25"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</row>
    <row r="842" spans="2:17" x14ac:dyDescent="0.25"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</row>
    <row r="843" spans="2:17" x14ac:dyDescent="0.25"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</row>
    <row r="844" spans="2:17" x14ac:dyDescent="0.25"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</row>
    <row r="845" spans="2:17" x14ac:dyDescent="0.25"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</row>
    <row r="846" spans="2:17" x14ac:dyDescent="0.25"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</row>
    <row r="847" spans="2:17" x14ac:dyDescent="0.25"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</row>
    <row r="848" spans="2:17" x14ac:dyDescent="0.25"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</row>
    <row r="849" spans="2:17" x14ac:dyDescent="0.25"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</row>
    <row r="850" spans="2:17" x14ac:dyDescent="0.25"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</row>
    <row r="851" spans="2:17" x14ac:dyDescent="0.25"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</row>
    <row r="852" spans="2:17" x14ac:dyDescent="0.25"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</row>
    <row r="853" spans="2:17" x14ac:dyDescent="0.25"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</row>
    <row r="854" spans="2:17" x14ac:dyDescent="0.25"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</row>
    <row r="855" spans="2:17" x14ac:dyDescent="0.25"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</row>
    <row r="856" spans="2:17" x14ac:dyDescent="0.25"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</row>
    <row r="857" spans="2:17" x14ac:dyDescent="0.25"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</row>
    <row r="858" spans="2:17" x14ac:dyDescent="0.25"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</row>
    <row r="859" spans="2:17" x14ac:dyDescent="0.25"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</row>
    <row r="860" spans="2:17" x14ac:dyDescent="0.25"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</row>
    <row r="861" spans="2:17" x14ac:dyDescent="0.25"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</row>
    <row r="862" spans="2:17" x14ac:dyDescent="0.25"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</row>
    <row r="863" spans="2:17" x14ac:dyDescent="0.25"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</row>
    <row r="864" spans="2:17" x14ac:dyDescent="0.25"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</row>
    <row r="865" spans="2:17" x14ac:dyDescent="0.25"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</row>
    <row r="866" spans="2:17" x14ac:dyDescent="0.25"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</row>
    <row r="867" spans="2:17" x14ac:dyDescent="0.25"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</row>
    <row r="868" spans="2:17" x14ac:dyDescent="0.25"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</row>
    <row r="869" spans="2:17" x14ac:dyDescent="0.25"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</row>
    <row r="870" spans="2:17" x14ac:dyDescent="0.25"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</row>
    <row r="871" spans="2:17" x14ac:dyDescent="0.25"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</row>
    <row r="872" spans="2:17" x14ac:dyDescent="0.25"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</row>
    <row r="873" spans="2:17" x14ac:dyDescent="0.25"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</row>
    <row r="874" spans="2:17" x14ac:dyDescent="0.25"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</row>
    <row r="875" spans="2:17" x14ac:dyDescent="0.25"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</row>
    <row r="876" spans="2:17" x14ac:dyDescent="0.25"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</row>
    <row r="877" spans="2:17" x14ac:dyDescent="0.25"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</row>
    <row r="878" spans="2:17" x14ac:dyDescent="0.25"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</row>
    <row r="879" spans="2:17" x14ac:dyDescent="0.25"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</row>
    <row r="880" spans="2:17" x14ac:dyDescent="0.25"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</row>
    <row r="881" spans="2:17" x14ac:dyDescent="0.25"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</row>
    <row r="882" spans="2:17" x14ac:dyDescent="0.25"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</row>
    <row r="883" spans="2:17" x14ac:dyDescent="0.25"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</row>
    <row r="884" spans="2:17" x14ac:dyDescent="0.25"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</row>
    <row r="885" spans="2:17" x14ac:dyDescent="0.25"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</row>
    <row r="886" spans="2:17" x14ac:dyDescent="0.25"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</row>
    <row r="887" spans="2:17" x14ac:dyDescent="0.25"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</row>
    <row r="888" spans="2:17" x14ac:dyDescent="0.25"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</row>
    <row r="889" spans="2:17" x14ac:dyDescent="0.25"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</row>
    <row r="890" spans="2:17" x14ac:dyDescent="0.25"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</row>
    <row r="891" spans="2:17" x14ac:dyDescent="0.25"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</row>
    <row r="892" spans="2:17" x14ac:dyDescent="0.25"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</row>
    <row r="893" spans="2:17" x14ac:dyDescent="0.25"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</row>
    <row r="894" spans="2:17" x14ac:dyDescent="0.25"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</row>
    <row r="895" spans="2:17" x14ac:dyDescent="0.25"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</row>
    <row r="896" spans="2:17" x14ac:dyDescent="0.25"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</row>
    <row r="897" spans="2:17" x14ac:dyDescent="0.25"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</row>
    <row r="898" spans="2:17" x14ac:dyDescent="0.25"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</row>
    <row r="899" spans="2:17" x14ac:dyDescent="0.25"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</row>
    <row r="900" spans="2:17" x14ac:dyDescent="0.25"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</row>
    <row r="901" spans="2:17" x14ac:dyDescent="0.25"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</row>
    <row r="902" spans="2:17" x14ac:dyDescent="0.25"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</row>
    <row r="903" spans="2:17" x14ac:dyDescent="0.25"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</row>
    <row r="904" spans="2:17" x14ac:dyDescent="0.25"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</row>
    <row r="905" spans="2:17" x14ac:dyDescent="0.25"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</row>
    <row r="906" spans="2:17" x14ac:dyDescent="0.25"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</row>
    <row r="907" spans="2:17" x14ac:dyDescent="0.25"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</row>
    <row r="908" spans="2:17" x14ac:dyDescent="0.25"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</row>
    <row r="909" spans="2:17" x14ac:dyDescent="0.25"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</row>
    <row r="910" spans="2:17" x14ac:dyDescent="0.25"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</row>
    <row r="911" spans="2:17" x14ac:dyDescent="0.25"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</row>
    <row r="912" spans="2:17" x14ac:dyDescent="0.25"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</row>
    <row r="913" spans="2:17" x14ac:dyDescent="0.25"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</row>
    <row r="914" spans="2:17" x14ac:dyDescent="0.25"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</row>
    <row r="915" spans="2:17" x14ac:dyDescent="0.25"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</row>
    <row r="916" spans="2:17" x14ac:dyDescent="0.25"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</row>
    <row r="917" spans="2:17" x14ac:dyDescent="0.25"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</row>
    <row r="918" spans="2:17" x14ac:dyDescent="0.25"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</row>
    <row r="919" spans="2:17" x14ac:dyDescent="0.25"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</row>
    <row r="920" spans="2:17" x14ac:dyDescent="0.25"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</row>
    <row r="921" spans="2:17" x14ac:dyDescent="0.25"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</row>
    <row r="922" spans="2:17" x14ac:dyDescent="0.25"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</row>
    <row r="923" spans="2:17" x14ac:dyDescent="0.25"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</row>
    <row r="924" spans="2:17" x14ac:dyDescent="0.25"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</row>
    <row r="925" spans="2:17" x14ac:dyDescent="0.25"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</row>
    <row r="926" spans="2:17" x14ac:dyDescent="0.25"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</row>
    <row r="927" spans="2:17" x14ac:dyDescent="0.25"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</row>
    <row r="928" spans="2:17" x14ac:dyDescent="0.25"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</row>
    <row r="929" spans="2:17" x14ac:dyDescent="0.25"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</row>
    <row r="930" spans="2:17" x14ac:dyDescent="0.25"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</row>
    <row r="931" spans="2:17" x14ac:dyDescent="0.25"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</row>
    <row r="932" spans="2:17" x14ac:dyDescent="0.25"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</row>
    <row r="933" spans="2:17" x14ac:dyDescent="0.25"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</row>
    <row r="934" spans="2:17" x14ac:dyDescent="0.25"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</row>
    <row r="935" spans="2:17" x14ac:dyDescent="0.25"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</row>
    <row r="936" spans="2:17" x14ac:dyDescent="0.25"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</row>
    <row r="937" spans="2:17" x14ac:dyDescent="0.25"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</row>
    <row r="938" spans="2:17" x14ac:dyDescent="0.25"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</row>
    <row r="939" spans="2:17" x14ac:dyDescent="0.25"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</row>
    <row r="940" spans="2:17" x14ac:dyDescent="0.25"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</row>
    <row r="941" spans="2:17" x14ac:dyDescent="0.25"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</row>
    <row r="942" spans="2:17" x14ac:dyDescent="0.25"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</row>
    <row r="943" spans="2:17" x14ac:dyDescent="0.25"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</row>
    <row r="944" spans="2:17" x14ac:dyDescent="0.25"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</row>
    <row r="945" spans="2:17" x14ac:dyDescent="0.25"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</row>
    <row r="946" spans="2:17" x14ac:dyDescent="0.25"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</row>
    <row r="947" spans="2:17" x14ac:dyDescent="0.25"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</row>
    <row r="948" spans="2:17" x14ac:dyDescent="0.25"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</row>
    <row r="949" spans="2:17" x14ac:dyDescent="0.25"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</row>
    <row r="950" spans="2:17" x14ac:dyDescent="0.25"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</row>
    <row r="951" spans="2:17" x14ac:dyDescent="0.25"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</row>
    <row r="952" spans="2:17" x14ac:dyDescent="0.25"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</row>
    <row r="953" spans="2:17" x14ac:dyDescent="0.25"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</row>
    <row r="954" spans="2:17" x14ac:dyDescent="0.25"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</row>
    <row r="955" spans="2:17" x14ac:dyDescent="0.25"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</row>
    <row r="956" spans="2:17" x14ac:dyDescent="0.25"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</row>
    <row r="957" spans="2:17" x14ac:dyDescent="0.25"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</row>
    <row r="958" spans="2:17" x14ac:dyDescent="0.25"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</row>
    <row r="959" spans="2:17" x14ac:dyDescent="0.25"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</row>
    <row r="960" spans="2:17" x14ac:dyDescent="0.25"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</row>
    <row r="961" spans="2:17" x14ac:dyDescent="0.25"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</row>
    <row r="962" spans="2:17" x14ac:dyDescent="0.25"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</row>
    <row r="963" spans="2:17" x14ac:dyDescent="0.25"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</row>
    <row r="964" spans="2:17" x14ac:dyDescent="0.25"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</row>
    <row r="965" spans="2:17" x14ac:dyDescent="0.25"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</row>
    <row r="966" spans="2:17" x14ac:dyDescent="0.25"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</row>
    <row r="967" spans="2:17" x14ac:dyDescent="0.25"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</row>
    <row r="968" spans="2:17" x14ac:dyDescent="0.25"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</row>
    <row r="969" spans="2:17" x14ac:dyDescent="0.25"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</row>
    <row r="970" spans="2:17" x14ac:dyDescent="0.25"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</row>
    <row r="971" spans="2:17" x14ac:dyDescent="0.25"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</row>
    <row r="972" spans="2:17" x14ac:dyDescent="0.25"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</row>
    <row r="973" spans="2:17" x14ac:dyDescent="0.25"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</row>
    <row r="974" spans="2:17" x14ac:dyDescent="0.25"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</row>
    <row r="975" spans="2:17" x14ac:dyDescent="0.25"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</row>
    <row r="976" spans="2:17" x14ac:dyDescent="0.25"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</row>
    <row r="977" spans="2:17" x14ac:dyDescent="0.25"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</row>
    <row r="978" spans="2:17" x14ac:dyDescent="0.25"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</row>
    <row r="979" spans="2:17" x14ac:dyDescent="0.25"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</row>
    <row r="980" spans="2:17" x14ac:dyDescent="0.25"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</row>
    <row r="981" spans="2:17" x14ac:dyDescent="0.25">
      <c r="B981" s="67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</row>
    <row r="982" spans="2:17" x14ac:dyDescent="0.25">
      <c r="B982" s="67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</row>
    <row r="983" spans="2:17" x14ac:dyDescent="0.25"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</row>
    <row r="984" spans="2:17" x14ac:dyDescent="0.25">
      <c r="B984" s="67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</row>
    <row r="985" spans="2:17" x14ac:dyDescent="0.25"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</row>
    <row r="986" spans="2:17" x14ac:dyDescent="0.25"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</row>
    <row r="987" spans="2:17" x14ac:dyDescent="0.25">
      <c r="B987" s="67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</row>
    <row r="988" spans="2:17" x14ac:dyDescent="0.25"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</row>
    <row r="989" spans="2:17" x14ac:dyDescent="0.25"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</row>
    <row r="990" spans="2:17" x14ac:dyDescent="0.25">
      <c r="B990" s="67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</row>
    <row r="991" spans="2:17" x14ac:dyDescent="0.25"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</row>
    <row r="992" spans="2:17" x14ac:dyDescent="0.25"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</row>
    <row r="993" spans="2:17" x14ac:dyDescent="0.25">
      <c r="B993" s="67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</row>
    <row r="994" spans="2:17" x14ac:dyDescent="0.25"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</row>
    <row r="995" spans="2:17" x14ac:dyDescent="0.25">
      <c r="B995" s="67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</row>
    <row r="996" spans="2:17" x14ac:dyDescent="0.25">
      <c r="B996" s="67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</row>
    <row r="997" spans="2:17" x14ac:dyDescent="0.25">
      <c r="B997" s="67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</row>
    <row r="998" spans="2:17" x14ac:dyDescent="0.25">
      <c r="B998" s="67"/>
      <c r="C998" s="67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</row>
    <row r="999" spans="2:17" x14ac:dyDescent="0.25">
      <c r="B999" s="67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</row>
    <row r="1000" spans="2:17" x14ac:dyDescent="0.25"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</row>
    <row r="1001" spans="2:17" x14ac:dyDescent="0.25">
      <c r="B1001" s="67"/>
      <c r="C1001" s="67"/>
      <c r="D1001" s="67"/>
      <c r="E1001" s="67"/>
      <c r="F1001" s="67"/>
      <c r="G1001" s="67"/>
      <c r="H1001" s="67"/>
      <c r="I1001" s="67"/>
      <c r="J1001" s="67"/>
      <c r="K1001" s="67"/>
      <c r="L1001" s="67"/>
      <c r="M1001" s="67"/>
      <c r="N1001" s="67"/>
      <c r="O1001" s="67"/>
      <c r="P1001" s="67"/>
      <c r="Q1001" s="67"/>
    </row>
    <row r="1002" spans="2:17" x14ac:dyDescent="0.25">
      <c r="B1002" s="67"/>
      <c r="C1002" s="67"/>
      <c r="D1002" s="67"/>
      <c r="E1002" s="67"/>
      <c r="F1002" s="67"/>
      <c r="G1002" s="67"/>
      <c r="H1002" s="67"/>
      <c r="I1002" s="67"/>
      <c r="J1002" s="67"/>
      <c r="K1002" s="67"/>
      <c r="L1002" s="67"/>
      <c r="M1002" s="67"/>
      <c r="N1002" s="67"/>
      <c r="O1002" s="67"/>
      <c r="P1002" s="67"/>
      <c r="Q1002" s="67"/>
    </row>
    <row r="1003" spans="2:17" x14ac:dyDescent="0.25">
      <c r="B1003" s="67"/>
      <c r="C1003" s="67"/>
      <c r="D1003" s="67"/>
      <c r="E1003" s="67"/>
      <c r="F1003" s="67"/>
      <c r="G1003" s="67"/>
      <c r="H1003" s="67"/>
      <c r="I1003" s="67"/>
      <c r="J1003" s="67"/>
      <c r="K1003" s="67"/>
      <c r="L1003" s="67"/>
      <c r="M1003" s="67"/>
      <c r="N1003" s="67"/>
      <c r="O1003" s="67"/>
      <c r="P1003" s="67"/>
      <c r="Q1003" s="67"/>
    </row>
    <row r="1004" spans="2:17" x14ac:dyDescent="0.25">
      <c r="B1004" s="67"/>
      <c r="C1004" s="67"/>
      <c r="D1004" s="67"/>
      <c r="E1004" s="67"/>
      <c r="F1004" s="67"/>
      <c r="G1004" s="67"/>
      <c r="H1004" s="67"/>
      <c r="I1004" s="67"/>
      <c r="J1004" s="67"/>
      <c r="K1004" s="67"/>
      <c r="L1004" s="67"/>
      <c r="M1004" s="67"/>
      <c r="N1004" s="67"/>
      <c r="O1004" s="67"/>
      <c r="P1004" s="67"/>
      <c r="Q1004" s="67"/>
    </row>
    <row r="1005" spans="2:17" x14ac:dyDescent="0.25">
      <c r="B1005" s="67"/>
      <c r="C1005" s="67"/>
      <c r="D1005" s="67"/>
      <c r="E1005" s="67"/>
      <c r="F1005" s="67"/>
      <c r="G1005" s="67"/>
      <c r="H1005" s="67"/>
      <c r="I1005" s="67"/>
      <c r="J1005" s="67"/>
      <c r="K1005" s="67"/>
      <c r="L1005" s="67"/>
      <c r="M1005" s="67"/>
      <c r="N1005" s="67"/>
      <c r="O1005" s="67"/>
      <c r="P1005" s="67"/>
      <c r="Q1005" s="67"/>
    </row>
    <row r="1006" spans="2:17" x14ac:dyDescent="0.25">
      <c r="B1006" s="67"/>
      <c r="C1006" s="67"/>
      <c r="D1006" s="67"/>
      <c r="E1006" s="67"/>
      <c r="F1006" s="67"/>
      <c r="G1006" s="67"/>
      <c r="H1006" s="67"/>
      <c r="I1006" s="67"/>
      <c r="J1006" s="67"/>
      <c r="K1006" s="67"/>
      <c r="L1006" s="67"/>
      <c r="M1006" s="67"/>
      <c r="N1006" s="67"/>
      <c r="O1006" s="67"/>
      <c r="P1006" s="67"/>
      <c r="Q1006" s="67"/>
    </row>
    <row r="1007" spans="2:17" x14ac:dyDescent="0.25">
      <c r="B1007" s="67"/>
      <c r="C1007" s="67"/>
      <c r="D1007" s="67"/>
      <c r="E1007" s="67"/>
      <c r="F1007" s="67"/>
      <c r="G1007" s="67"/>
      <c r="H1007" s="67"/>
      <c r="I1007" s="67"/>
      <c r="J1007" s="67"/>
      <c r="K1007" s="67"/>
      <c r="L1007" s="67"/>
      <c r="M1007" s="67"/>
      <c r="N1007" s="67"/>
      <c r="O1007" s="67"/>
      <c r="P1007" s="67"/>
      <c r="Q1007" s="67"/>
    </row>
    <row r="1008" spans="2:17" x14ac:dyDescent="0.25">
      <c r="B1008" s="67"/>
      <c r="C1008" s="67"/>
      <c r="D1008" s="67"/>
      <c r="E1008" s="67"/>
      <c r="F1008" s="67"/>
      <c r="G1008" s="67"/>
      <c r="H1008" s="67"/>
      <c r="I1008" s="67"/>
      <c r="J1008" s="67"/>
      <c r="K1008" s="67"/>
      <c r="L1008" s="67"/>
      <c r="M1008" s="67"/>
      <c r="N1008" s="67"/>
      <c r="O1008" s="67"/>
      <c r="P1008" s="67"/>
      <c r="Q1008" s="67"/>
    </row>
    <row r="1009" spans="2:17" x14ac:dyDescent="0.25">
      <c r="B1009" s="67"/>
      <c r="C1009" s="67"/>
      <c r="D1009" s="67"/>
      <c r="E1009" s="67"/>
      <c r="F1009" s="67"/>
      <c r="G1009" s="67"/>
      <c r="H1009" s="67"/>
      <c r="I1009" s="67"/>
      <c r="J1009" s="67"/>
      <c r="K1009" s="67"/>
      <c r="L1009" s="67"/>
      <c r="M1009" s="67"/>
      <c r="N1009" s="67"/>
      <c r="O1009" s="67"/>
      <c r="P1009" s="67"/>
      <c r="Q1009" s="67"/>
    </row>
    <row r="1010" spans="2:17" x14ac:dyDescent="0.25">
      <c r="B1010" s="67"/>
      <c r="C1010" s="67"/>
      <c r="D1010" s="67"/>
      <c r="E1010" s="67"/>
      <c r="F1010" s="67"/>
      <c r="G1010" s="67"/>
      <c r="H1010" s="67"/>
      <c r="I1010" s="67"/>
      <c r="J1010" s="67"/>
      <c r="K1010" s="67"/>
      <c r="L1010" s="67"/>
      <c r="M1010" s="67"/>
      <c r="N1010" s="67"/>
      <c r="O1010" s="67"/>
      <c r="P1010" s="67"/>
      <c r="Q1010" s="67"/>
    </row>
    <row r="1011" spans="2:17" x14ac:dyDescent="0.25">
      <c r="B1011" s="67"/>
      <c r="C1011" s="67"/>
      <c r="D1011" s="67"/>
      <c r="E1011" s="67"/>
      <c r="F1011" s="67"/>
      <c r="G1011" s="67"/>
      <c r="H1011" s="67"/>
      <c r="I1011" s="67"/>
      <c r="J1011" s="67"/>
      <c r="K1011" s="67"/>
      <c r="L1011" s="67"/>
      <c r="M1011" s="67"/>
      <c r="N1011" s="67"/>
      <c r="O1011" s="67"/>
      <c r="P1011" s="67"/>
      <c r="Q1011" s="67"/>
    </row>
    <row r="1012" spans="2:17" x14ac:dyDescent="0.25">
      <c r="B1012" s="67"/>
      <c r="C1012" s="67"/>
      <c r="D1012" s="67"/>
      <c r="E1012" s="67"/>
      <c r="F1012" s="67"/>
      <c r="G1012" s="67"/>
      <c r="H1012" s="67"/>
      <c r="I1012" s="67"/>
      <c r="J1012" s="67"/>
      <c r="K1012" s="67"/>
      <c r="L1012" s="67"/>
      <c r="M1012" s="67"/>
      <c r="N1012" s="67"/>
      <c r="O1012" s="67"/>
      <c r="P1012" s="67"/>
      <c r="Q1012" s="67"/>
    </row>
    <row r="1013" spans="2:17" x14ac:dyDescent="0.25">
      <c r="B1013" s="67"/>
      <c r="C1013" s="67"/>
      <c r="D1013" s="67"/>
      <c r="E1013" s="67"/>
      <c r="F1013" s="67"/>
      <c r="G1013" s="67"/>
      <c r="H1013" s="67"/>
      <c r="I1013" s="67"/>
      <c r="J1013" s="67"/>
      <c r="K1013" s="67"/>
      <c r="L1013" s="67"/>
      <c r="M1013" s="67"/>
      <c r="N1013" s="67"/>
      <c r="O1013" s="67"/>
      <c r="P1013" s="67"/>
      <c r="Q1013" s="67"/>
    </row>
    <row r="1014" spans="2:17" x14ac:dyDescent="0.25">
      <c r="B1014" s="67"/>
      <c r="C1014" s="67"/>
      <c r="D1014" s="67"/>
      <c r="E1014" s="67"/>
      <c r="F1014" s="67"/>
      <c r="G1014" s="67"/>
      <c r="H1014" s="67"/>
      <c r="I1014" s="67"/>
      <c r="J1014" s="67"/>
      <c r="K1014" s="67"/>
      <c r="L1014" s="67"/>
      <c r="M1014" s="67"/>
      <c r="N1014" s="67"/>
      <c r="O1014" s="67"/>
      <c r="P1014" s="67"/>
      <c r="Q1014" s="67"/>
    </row>
    <row r="1015" spans="2:17" x14ac:dyDescent="0.25">
      <c r="B1015" s="67"/>
      <c r="C1015" s="67"/>
      <c r="D1015" s="67"/>
      <c r="E1015" s="67"/>
      <c r="F1015" s="67"/>
      <c r="G1015" s="67"/>
      <c r="H1015" s="67"/>
      <c r="I1015" s="67"/>
      <c r="J1015" s="67"/>
      <c r="K1015" s="67"/>
      <c r="L1015" s="67"/>
      <c r="M1015" s="67"/>
      <c r="N1015" s="67"/>
      <c r="O1015" s="67"/>
      <c r="P1015" s="67"/>
      <c r="Q1015" s="67"/>
    </row>
    <row r="1016" spans="2:17" x14ac:dyDescent="0.25">
      <c r="B1016" s="67"/>
      <c r="C1016" s="67"/>
      <c r="D1016" s="67"/>
      <c r="E1016" s="67"/>
      <c r="F1016" s="67"/>
      <c r="G1016" s="67"/>
      <c r="H1016" s="67"/>
      <c r="I1016" s="67"/>
      <c r="J1016" s="67"/>
      <c r="K1016" s="67"/>
      <c r="L1016" s="67"/>
      <c r="M1016" s="67"/>
      <c r="N1016" s="67"/>
      <c r="O1016" s="67"/>
      <c r="P1016" s="67"/>
      <c r="Q1016" s="67"/>
    </row>
    <row r="1017" spans="2:17" x14ac:dyDescent="0.25">
      <c r="B1017" s="67"/>
      <c r="C1017" s="67"/>
      <c r="D1017" s="67"/>
      <c r="E1017" s="67"/>
      <c r="F1017" s="67"/>
      <c r="G1017" s="67"/>
      <c r="H1017" s="67"/>
      <c r="I1017" s="67"/>
      <c r="J1017" s="67"/>
      <c r="K1017" s="67"/>
      <c r="L1017" s="67"/>
      <c r="M1017" s="67"/>
      <c r="N1017" s="67"/>
      <c r="O1017" s="67"/>
      <c r="P1017" s="67"/>
      <c r="Q1017" s="67"/>
    </row>
    <row r="1018" spans="2:17" x14ac:dyDescent="0.25">
      <c r="B1018" s="67"/>
      <c r="C1018" s="67"/>
      <c r="D1018" s="67"/>
      <c r="E1018" s="67"/>
      <c r="F1018" s="67"/>
      <c r="G1018" s="67"/>
      <c r="H1018" s="67"/>
      <c r="I1018" s="67"/>
      <c r="J1018" s="67"/>
      <c r="K1018" s="67"/>
      <c r="L1018" s="67"/>
      <c r="M1018" s="67"/>
      <c r="N1018" s="67"/>
      <c r="O1018" s="67"/>
      <c r="P1018" s="67"/>
      <c r="Q1018" s="67"/>
    </row>
    <row r="1019" spans="2:17" x14ac:dyDescent="0.25">
      <c r="B1019" s="67"/>
      <c r="C1019" s="67"/>
      <c r="D1019" s="67"/>
      <c r="E1019" s="67"/>
      <c r="F1019" s="67"/>
      <c r="G1019" s="67"/>
      <c r="H1019" s="67"/>
      <c r="I1019" s="67"/>
      <c r="J1019" s="67"/>
      <c r="K1019" s="67"/>
      <c r="L1019" s="67"/>
      <c r="M1019" s="67"/>
      <c r="N1019" s="67"/>
      <c r="O1019" s="67"/>
      <c r="P1019" s="67"/>
      <c r="Q1019" s="67"/>
    </row>
    <row r="1020" spans="2:17" x14ac:dyDescent="0.25">
      <c r="B1020" s="67"/>
      <c r="C1020" s="67"/>
      <c r="D1020" s="67"/>
      <c r="E1020" s="67"/>
      <c r="F1020" s="67"/>
      <c r="G1020" s="67"/>
      <c r="H1020" s="67"/>
      <c r="I1020" s="67"/>
      <c r="J1020" s="67"/>
      <c r="K1020" s="67"/>
      <c r="L1020" s="67"/>
      <c r="M1020" s="67"/>
      <c r="N1020" s="67"/>
      <c r="O1020" s="67"/>
      <c r="P1020" s="67"/>
      <c r="Q1020" s="67"/>
    </row>
    <row r="1021" spans="2:17" x14ac:dyDescent="0.25">
      <c r="B1021" s="67"/>
      <c r="C1021" s="67"/>
      <c r="D1021" s="67"/>
      <c r="E1021" s="67"/>
      <c r="F1021" s="67"/>
      <c r="G1021" s="67"/>
      <c r="H1021" s="67"/>
      <c r="I1021" s="67"/>
      <c r="J1021" s="67"/>
      <c r="K1021" s="67"/>
      <c r="L1021" s="67"/>
      <c r="M1021" s="67"/>
      <c r="N1021" s="67"/>
      <c r="O1021" s="67"/>
      <c r="P1021" s="67"/>
      <c r="Q1021" s="67"/>
    </row>
    <row r="1022" spans="2:17" x14ac:dyDescent="0.25">
      <c r="B1022" s="67"/>
      <c r="C1022" s="67"/>
      <c r="D1022" s="67"/>
      <c r="E1022" s="67"/>
      <c r="F1022" s="67"/>
      <c r="G1022" s="67"/>
      <c r="H1022" s="67"/>
      <c r="I1022" s="67"/>
      <c r="J1022" s="67"/>
      <c r="K1022" s="67"/>
      <c r="L1022" s="67"/>
      <c r="M1022" s="67"/>
      <c r="N1022" s="67"/>
      <c r="O1022" s="67"/>
      <c r="P1022" s="67"/>
      <c r="Q1022" s="67"/>
    </row>
    <row r="1023" spans="2:17" x14ac:dyDescent="0.25">
      <c r="B1023" s="67"/>
      <c r="C1023" s="67"/>
      <c r="D1023" s="67"/>
      <c r="E1023" s="67"/>
      <c r="F1023" s="67"/>
      <c r="G1023" s="67"/>
      <c r="H1023" s="67"/>
      <c r="I1023" s="67"/>
      <c r="J1023" s="67"/>
      <c r="K1023" s="67"/>
      <c r="L1023" s="67"/>
      <c r="M1023" s="67"/>
      <c r="N1023" s="67"/>
      <c r="O1023" s="67"/>
      <c r="P1023" s="67"/>
      <c r="Q1023" s="67"/>
    </row>
    <row r="1024" spans="2:17" x14ac:dyDescent="0.25">
      <c r="B1024" s="67"/>
      <c r="C1024" s="67"/>
      <c r="D1024" s="67"/>
      <c r="E1024" s="67"/>
      <c r="F1024" s="67"/>
      <c r="G1024" s="67"/>
      <c r="H1024" s="67"/>
      <c r="I1024" s="67"/>
      <c r="J1024" s="67"/>
      <c r="K1024" s="67"/>
      <c r="L1024" s="67"/>
      <c r="M1024" s="67"/>
      <c r="N1024" s="67"/>
      <c r="O1024" s="67"/>
      <c r="P1024" s="67"/>
      <c r="Q1024" s="67"/>
    </row>
    <row r="1025" spans="2:17" x14ac:dyDescent="0.25">
      <c r="B1025" s="67"/>
      <c r="C1025" s="67"/>
      <c r="D1025" s="67"/>
      <c r="E1025" s="67"/>
      <c r="F1025" s="67"/>
      <c r="G1025" s="67"/>
      <c r="H1025" s="67"/>
      <c r="I1025" s="67"/>
      <c r="J1025" s="67"/>
      <c r="K1025" s="67"/>
      <c r="L1025" s="67"/>
      <c r="M1025" s="67"/>
      <c r="N1025" s="67"/>
      <c r="O1025" s="67"/>
      <c r="P1025" s="67"/>
      <c r="Q1025" s="67"/>
    </row>
    <row r="1026" spans="2:17" x14ac:dyDescent="0.25">
      <c r="B1026" s="67"/>
      <c r="C1026" s="67"/>
      <c r="D1026" s="67"/>
      <c r="E1026" s="67"/>
      <c r="F1026" s="67"/>
      <c r="G1026" s="67"/>
      <c r="H1026" s="67"/>
      <c r="I1026" s="67"/>
      <c r="J1026" s="67"/>
      <c r="K1026" s="67"/>
      <c r="L1026" s="67"/>
      <c r="M1026" s="67"/>
      <c r="N1026" s="67"/>
      <c r="O1026" s="67"/>
      <c r="P1026" s="67"/>
      <c r="Q1026" s="67"/>
    </row>
    <row r="1027" spans="2:17" x14ac:dyDescent="0.25">
      <c r="B1027" s="67"/>
      <c r="C1027" s="67"/>
      <c r="D1027" s="67"/>
      <c r="E1027" s="67"/>
      <c r="F1027" s="67"/>
      <c r="G1027" s="67"/>
      <c r="H1027" s="67"/>
      <c r="I1027" s="67"/>
      <c r="J1027" s="67"/>
      <c r="K1027" s="67"/>
      <c r="L1027" s="67"/>
      <c r="M1027" s="67"/>
      <c r="N1027" s="67"/>
      <c r="O1027" s="67"/>
      <c r="P1027" s="67"/>
      <c r="Q1027" s="67"/>
    </row>
    <row r="1028" spans="2:17" x14ac:dyDescent="0.25">
      <c r="B1028" s="67"/>
      <c r="C1028" s="67"/>
      <c r="D1028" s="67"/>
      <c r="E1028" s="67"/>
      <c r="F1028" s="67"/>
      <c r="G1028" s="67"/>
      <c r="H1028" s="67"/>
      <c r="I1028" s="67"/>
      <c r="J1028" s="67"/>
      <c r="K1028" s="67"/>
      <c r="L1028" s="67"/>
      <c r="M1028" s="67"/>
      <c r="N1028" s="67"/>
      <c r="O1028" s="67"/>
      <c r="P1028" s="67"/>
      <c r="Q1028" s="67"/>
    </row>
    <row r="1029" spans="2:17" x14ac:dyDescent="0.25">
      <c r="B1029" s="67"/>
      <c r="C1029" s="67"/>
      <c r="D1029" s="67"/>
      <c r="E1029" s="67"/>
      <c r="F1029" s="67"/>
      <c r="G1029" s="67"/>
      <c r="H1029" s="67"/>
      <c r="I1029" s="67"/>
      <c r="J1029" s="67"/>
      <c r="K1029" s="67"/>
      <c r="L1029" s="67"/>
      <c r="M1029" s="67"/>
      <c r="N1029" s="67"/>
      <c r="O1029" s="67"/>
      <c r="P1029" s="67"/>
      <c r="Q1029" s="67"/>
    </row>
    <row r="1030" spans="2:17" x14ac:dyDescent="0.25">
      <c r="B1030" s="67"/>
      <c r="C1030" s="67"/>
      <c r="D1030" s="67"/>
      <c r="E1030" s="67"/>
      <c r="F1030" s="67"/>
      <c r="G1030" s="67"/>
      <c r="H1030" s="67"/>
      <c r="I1030" s="67"/>
      <c r="J1030" s="67"/>
      <c r="K1030" s="67"/>
      <c r="L1030" s="67"/>
      <c r="M1030" s="67"/>
      <c r="N1030" s="67"/>
      <c r="O1030" s="67"/>
      <c r="P1030" s="67"/>
      <c r="Q1030" s="67"/>
    </row>
    <row r="1031" spans="2:17" x14ac:dyDescent="0.25">
      <c r="B1031" s="67"/>
      <c r="C1031" s="67"/>
      <c r="D1031" s="67"/>
      <c r="E1031" s="67"/>
      <c r="F1031" s="67"/>
      <c r="G1031" s="67"/>
      <c r="H1031" s="67"/>
      <c r="I1031" s="67"/>
      <c r="J1031" s="67"/>
      <c r="K1031" s="67"/>
      <c r="L1031" s="67"/>
      <c r="M1031" s="67"/>
      <c r="N1031" s="67"/>
      <c r="O1031" s="67"/>
      <c r="P1031" s="67"/>
      <c r="Q1031" s="67"/>
    </row>
    <row r="1032" spans="2:17" x14ac:dyDescent="0.25">
      <c r="B1032" s="67"/>
      <c r="C1032" s="67"/>
      <c r="D1032" s="67"/>
      <c r="E1032" s="67"/>
      <c r="F1032" s="67"/>
      <c r="G1032" s="67"/>
      <c r="H1032" s="67"/>
      <c r="I1032" s="67"/>
      <c r="J1032" s="67"/>
      <c r="K1032" s="67"/>
      <c r="L1032" s="67"/>
      <c r="M1032" s="67"/>
      <c r="N1032" s="67"/>
      <c r="O1032" s="67"/>
      <c r="P1032" s="67"/>
      <c r="Q1032" s="67"/>
    </row>
    <row r="1033" spans="2:17" x14ac:dyDescent="0.25">
      <c r="B1033" s="67"/>
      <c r="C1033" s="67"/>
      <c r="D1033" s="67"/>
      <c r="E1033" s="67"/>
      <c r="F1033" s="67"/>
      <c r="G1033" s="67"/>
      <c r="H1033" s="67"/>
      <c r="I1033" s="67"/>
      <c r="J1033" s="67"/>
      <c r="K1033" s="67"/>
      <c r="L1033" s="67"/>
      <c r="M1033" s="67"/>
      <c r="N1033" s="67"/>
      <c r="O1033" s="67"/>
      <c r="P1033" s="67"/>
      <c r="Q1033" s="67"/>
    </row>
    <row r="1034" spans="2:17" x14ac:dyDescent="0.25">
      <c r="B1034" s="67"/>
      <c r="C1034" s="67"/>
      <c r="D1034" s="67"/>
      <c r="E1034" s="67"/>
      <c r="F1034" s="67"/>
      <c r="G1034" s="67"/>
      <c r="H1034" s="67"/>
      <c r="I1034" s="67"/>
      <c r="J1034" s="67"/>
      <c r="K1034" s="67"/>
      <c r="L1034" s="67"/>
      <c r="M1034" s="67"/>
      <c r="N1034" s="67"/>
      <c r="O1034" s="67"/>
      <c r="P1034" s="67"/>
      <c r="Q1034" s="67"/>
    </row>
    <row r="1035" spans="2:17" x14ac:dyDescent="0.25">
      <c r="B1035" s="67"/>
      <c r="C1035" s="67"/>
      <c r="D1035" s="67"/>
      <c r="E1035" s="67"/>
      <c r="F1035" s="67"/>
      <c r="G1035" s="67"/>
      <c r="H1035" s="67"/>
      <c r="I1035" s="67"/>
      <c r="J1035" s="67"/>
      <c r="K1035" s="67"/>
      <c r="L1035" s="67"/>
      <c r="M1035" s="67"/>
      <c r="N1035" s="67"/>
      <c r="O1035" s="67"/>
      <c r="P1035" s="67"/>
      <c r="Q1035" s="67"/>
    </row>
    <row r="1036" spans="2:17" x14ac:dyDescent="0.25">
      <c r="B1036" s="67"/>
      <c r="C1036" s="67"/>
      <c r="D1036" s="67"/>
      <c r="E1036" s="67"/>
      <c r="F1036" s="67"/>
      <c r="G1036" s="67"/>
      <c r="H1036" s="67"/>
      <c r="I1036" s="67"/>
      <c r="J1036" s="67"/>
      <c r="K1036" s="67"/>
      <c r="L1036" s="67"/>
      <c r="M1036" s="67"/>
      <c r="N1036" s="67"/>
      <c r="O1036" s="67"/>
      <c r="P1036" s="67"/>
      <c r="Q1036" s="67"/>
    </row>
    <row r="1037" spans="2:17" x14ac:dyDescent="0.25">
      <c r="B1037" s="67"/>
      <c r="C1037" s="67"/>
      <c r="D1037" s="67"/>
      <c r="E1037" s="67"/>
      <c r="F1037" s="67"/>
      <c r="G1037" s="67"/>
      <c r="H1037" s="67"/>
      <c r="I1037" s="67"/>
      <c r="J1037" s="67"/>
      <c r="K1037" s="67"/>
      <c r="L1037" s="67"/>
      <c r="M1037" s="67"/>
      <c r="N1037" s="67"/>
      <c r="O1037" s="67"/>
      <c r="P1037" s="67"/>
      <c r="Q1037" s="67"/>
    </row>
    <row r="1038" spans="2:17" x14ac:dyDescent="0.25">
      <c r="B1038" s="67"/>
      <c r="C1038" s="67"/>
      <c r="D1038" s="67"/>
      <c r="E1038" s="67"/>
      <c r="F1038" s="67"/>
      <c r="G1038" s="67"/>
      <c r="H1038" s="67"/>
      <c r="I1038" s="67"/>
      <c r="J1038" s="67"/>
      <c r="K1038" s="67"/>
      <c r="L1038" s="67"/>
      <c r="M1038" s="67"/>
      <c r="N1038" s="67"/>
      <c r="O1038" s="67"/>
      <c r="P1038" s="67"/>
      <c r="Q1038" s="67"/>
    </row>
    <row r="1039" spans="2:17" x14ac:dyDescent="0.25">
      <c r="B1039" s="67"/>
      <c r="C1039" s="67"/>
      <c r="D1039" s="67"/>
      <c r="E1039" s="67"/>
      <c r="F1039" s="67"/>
      <c r="G1039" s="67"/>
      <c r="H1039" s="67"/>
      <c r="I1039" s="67"/>
      <c r="J1039" s="67"/>
      <c r="K1039" s="67"/>
      <c r="L1039" s="67"/>
      <c r="M1039" s="67"/>
      <c r="N1039" s="67"/>
      <c r="O1039" s="67"/>
      <c r="P1039" s="67"/>
      <c r="Q1039" s="67"/>
    </row>
    <row r="1040" spans="2:17" x14ac:dyDescent="0.25">
      <c r="B1040" s="67"/>
      <c r="C1040" s="67"/>
      <c r="D1040" s="67"/>
      <c r="E1040" s="67"/>
      <c r="F1040" s="67"/>
      <c r="G1040" s="67"/>
      <c r="H1040" s="67"/>
      <c r="I1040" s="67"/>
      <c r="J1040" s="67"/>
      <c r="K1040" s="67"/>
      <c r="L1040" s="67"/>
      <c r="M1040" s="67"/>
      <c r="N1040" s="67"/>
      <c r="O1040" s="67"/>
      <c r="P1040" s="67"/>
      <c r="Q1040" s="67"/>
    </row>
    <row r="1041" spans="2:17" x14ac:dyDescent="0.25">
      <c r="B1041" s="67"/>
      <c r="C1041" s="67"/>
      <c r="D1041" s="67"/>
      <c r="E1041" s="67"/>
      <c r="F1041" s="67"/>
      <c r="G1041" s="67"/>
      <c r="H1041" s="67"/>
      <c r="I1041" s="67"/>
      <c r="J1041" s="67"/>
      <c r="K1041" s="67"/>
      <c r="L1041" s="67"/>
      <c r="M1041" s="67"/>
      <c r="N1041" s="67"/>
      <c r="O1041" s="67"/>
      <c r="P1041" s="67"/>
      <c r="Q1041" s="67"/>
    </row>
    <row r="1042" spans="2:17" x14ac:dyDescent="0.25">
      <c r="B1042" s="67"/>
      <c r="C1042" s="67"/>
      <c r="D1042" s="67"/>
      <c r="E1042" s="67"/>
      <c r="F1042" s="67"/>
      <c r="G1042" s="67"/>
      <c r="H1042" s="67"/>
      <c r="I1042" s="67"/>
      <c r="J1042" s="67"/>
      <c r="K1042" s="67"/>
      <c r="L1042" s="67"/>
      <c r="M1042" s="67"/>
      <c r="N1042" s="67"/>
      <c r="O1042" s="67"/>
      <c r="P1042" s="67"/>
      <c r="Q1042" s="67"/>
    </row>
    <row r="1043" spans="2:17" x14ac:dyDescent="0.25">
      <c r="B1043" s="67"/>
      <c r="C1043" s="67"/>
      <c r="D1043" s="67"/>
      <c r="E1043" s="67"/>
      <c r="F1043" s="67"/>
      <c r="G1043" s="67"/>
      <c r="H1043" s="67"/>
      <c r="I1043" s="67"/>
      <c r="J1043" s="67"/>
      <c r="K1043" s="67"/>
      <c r="L1043" s="67"/>
      <c r="M1043" s="67"/>
      <c r="N1043" s="67"/>
      <c r="O1043" s="67"/>
      <c r="P1043" s="67"/>
      <c r="Q1043" s="67"/>
    </row>
    <row r="1044" spans="2:17" x14ac:dyDescent="0.25">
      <c r="B1044" s="67"/>
      <c r="C1044" s="67"/>
      <c r="D1044" s="67"/>
      <c r="E1044" s="67"/>
      <c r="F1044" s="67"/>
      <c r="G1044" s="67"/>
      <c r="H1044" s="67"/>
      <c r="I1044" s="67"/>
      <c r="J1044" s="67"/>
      <c r="K1044" s="67"/>
      <c r="L1044" s="67"/>
      <c r="M1044" s="67"/>
      <c r="N1044" s="67"/>
      <c r="O1044" s="67"/>
      <c r="P1044" s="67"/>
      <c r="Q1044" s="67"/>
    </row>
    <row r="1045" spans="2:17" x14ac:dyDescent="0.25">
      <c r="B1045" s="67"/>
      <c r="C1045" s="67"/>
      <c r="D1045" s="67"/>
      <c r="E1045" s="67"/>
      <c r="F1045" s="67"/>
      <c r="G1045" s="67"/>
      <c r="H1045" s="67"/>
      <c r="I1045" s="67"/>
      <c r="J1045" s="67"/>
      <c r="K1045" s="67"/>
      <c r="L1045" s="67"/>
      <c r="M1045" s="67"/>
      <c r="N1045" s="67"/>
      <c r="O1045" s="67"/>
      <c r="P1045" s="67"/>
      <c r="Q1045" s="67"/>
    </row>
    <row r="1046" spans="2:17" x14ac:dyDescent="0.25">
      <c r="B1046" s="67"/>
      <c r="C1046" s="67"/>
      <c r="D1046" s="67"/>
      <c r="E1046" s="67"/>
      <c r="F1046" s="67"/>
      <c r="G1046" s="67"/>
      <c r="H1046" s="67"/>
      <c r="I1046" s="67"/>
      <c r="J1046" s="67"/>
      <c r="K1046" s="67"/>
      <c r="L1046" s="67"/>
      <c r="M1046" s="67"/>
      <c r="N1046" s="67"/>
      <c r="O1046" s="67"/>
      <c r="P1046" s="67"/>
      <c r="Q1046" s="67"/>
    </row>
    <row r="1047" spans="2:17" x14ac:dyDescent="0.25">
      <c r="B1047" s="67"/>
      <c r="C1047" s="67"/>
      <c r="D1047" s="67"/>
      <c r="E1047" s="67"/>
      <c r="F1047" s="67"/>
      <c r="G1047" s="67"/>
      <c r="H1047" s="67"/>
      <c r="I1047" s="67"/>
      <c r="J1047" s="67"/>
      <c r="K1047" s="67"/>
      <c r="L1047" s="67"/>
      <c r="M1047" s="67"/>
      <c r="N1047" s="67"/>
      <c r="O1047" s="67"/>
      <c r="P1047" s="67"/>
      <c r="Q1047" s="67"/>
    </row>
    <row r="1048" spans="2:17" x14ac:dyDescent="0.25">
      <c r="B1048" s="67"/>
      <c r="C1048" s="67"/>
      <c r="D1048" s="67"/>
      <c r="E1048" s="67"/>
      <c r="F1048" s="67"/>
      <c r="G1048" s="67"/>
      <c r="H1048" s="67"/>
      <c r="I1048" s="67"/>
      <c r="J1048" s="67"/>
      <c r="K1048" s="67"/>
      <c r="L1048" s="67"/>
      <c r="M1048" s="67"/>
      <c r="N1048" s="67"/>
      <c r="O1048" s="67"/>
      <c r="P1048" s="67"/>
      <c r="Q1048" s="67"/>
    </row>
  </sheetData>
  <sheetProtection algorithmName="SHA-512" hashValue="PKvzNHi4jatZGSOnZj+GLZyk0gE7Yf5nUHK7lHRN9Rdk+hTrfYZPEawpS06LXv9ranDoKIK02SF6MPl8Oh6IJw==" saltValue="+8ARnl1Bj3OYyndQKtzhHQ==" spinCount="100000" sheet="1" objects="1" scenarios="1"/>
  <mergeCells count="45">
    <mergeCell ref="C9:D9"/>
    <mergeCell ref="E9:G9"/>
    <mergeCell ref="H9:Q9"/>
    <mergeCell ref="C10:D10"/>
    <mergeCell ref="H10:Q10"/>
    <mergeCell ref="E10:G10"/>
    <mergeCell ref="C11:D11"/>
    <mergeCell ref="E11:G11"/>
    <mergeCell ref="H11:Q11"/>
    <mergeCell ref="C12:D12"/>
    <mergeCell ref="E12:G12"/>
    <mergeCell ref="H12:Q12"/>
    <mergeCell ref="C13:D13"/>
    <mergeCell ref="E13:G13"/>
    <mergeCell ref="H13:Q13"/>
    <mergeCell ref="C14:D14"/>
    <mergeCell ref="E14:G14"/>
    <mergeCell ref="H14:Q14"/>
    <mergeCell ref="C15:D15"/>
    <mergeCell ref="E15:G15"/>
    <mergeCell ref="H15:Q15"/>
    <mergeCell ref="C16:D16"/>
    <mergeCell ref="E16:G16"/>
    <mergeCell ref="H16:Q16"/>
    <mergeCell ref="C17:D17"/>
    <mergeCell ref="E17:G17"/>
    <mergeCell ref="H17:Q17"/>
    <mergeCell ref="C18:D18"/>
    <mergeCell ref="E18:G18"/>
    <mergeCell ref="H18:Q18"/>
    <mergeCell ref="C19:D19"/>
    <mergeCell ref="E19:G19"/>
    <mergeCell ref="H19:Q19"/>
    <mergeCell ref="C20:D20"/>
    <mergeCell ref="E20:G20"/>
    <mergeCell ref="H20:Q20"/>
    <mergeCell ref="C23:D23"/>
    <mergeCell ref="E23:G23"/>
    <mergeCell ref="H23:Q23"/>
    <mergeCell ref="C21:D21"/>
    <mergeCell ref="E21:G21"/>
    <mergeCell ref="H21:Q21"/>
    <mergeCell ref="C22:D22"/>
    <mergeCell ref="E22:G22"/>
    <mergeCell ref="H22:Q22"/>
  </mergeCells>
  <dataValidations disablePrompts="1" count="1">
    <dataValidation allowBlank="1" showInputMessage="1" showErrorMessage="1" prompt="O título da folha de cálculo encontra-se nesta célula" sqref="B1 I1" xr:uid="{00000000-0002-0000-0400-000000000000}"/>
  </dataValidations>
  <hyperlinks>
    <hyperlink ref="B2" location="Atividade!A1" display="&lt; Voltar ao ínicio" xr:uid="{00000000-0004-0000-0400-000000000000}"/>
  </hyperlinks>
  <pageMargins left="0.25" right="0.25" top="0.75" bottom="0.75" header="0.3" footer="0.3"/>
  <pageSetup paperSize="9" scale="6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4">
    <pageSetUpPr fitToPage="1"/>
  </sheetPr>
  <dimension ref="A1:AQ383"/>
  <sheetViews>
    <sheetView topLeftCell="A111" zoomScale="60" zoomScaleNormal="60" zoomScaleSheetLayoutView="30" zoomScalePageLayoutView="75" workbookViewId="0">
      <selection activeCell="B122" sqref="B122"/>
    </sheetView>
  </sheetViews>
  <sheetFormatPr defaultColWidth="9" defaultRowHeight="15" x14ac:dyDescent="0.25"/>
  <cols>
    <col min="1" max="1" width="3.125" style="2" customWidth="1"/>
    <col min="2" max="2" width="21" style="176" customWidth="1"/>
    <col min="3" max="3" width="16.75" style="176" customWidth="1"/>
    <col min="4" max="4" width="14.125" style="176" customWidth="1"/>
    <col min="5" max="5" width="15.375" style="176" customWidth="1"/>
    <col min="6" max="6" width="13.25" style="176" customWidth="1"/>
    <col min="7" max="14" width="11.875" style="176" customWidth="1"/>
    <col min="15" max="15" width="11.75" style="176" customWidth="1"/>
    <col min="16" max="16" width="11.25" style="176" customWidth="1"/>
    <col min="17" max="17" width="10" style="176" customWidth="1"/>
    <col min="18" max="18" width="10.25" style="176" customWidth="1"/>
    <col min="19" max="19" width="11.125" style="176" customWidth="1"/>
    <col min="20" max="20" width="12.375" style="176" customWidth="1"/>
    <col min="21" max="21" width="9" style="176"/>
    <col min="22" max="37" width="9" style="2"/>
    <col min="38" max="16384" width="9" style="5"/>
  </cols>
  <sheetData>
    <row r="1" spans="1:37" ht="23.25" x14ac:dyDescent="0.25">
      <c r="A1" s="86"/>
      <c r="B1" s="87" t="s">
        <v>143</v>
      </c>
      <c r="C1" s="86"/>
      <c r="D1" s="86"/>
      <c r="E1" s="86"/>
      <c r="F1" s="86"/>
      <c r="G1" s="159" t="s">
        <v>10</v>
      </c>
      <c r="H1" s="160">
        <f>Atividade!L3</f>
        <v>0</v>
      </c>
      <c r="I1" s="161" t="s">
        <v>6</v>
      </c>
      <c r="J1" s="160">
        <f>Atividade!I3</f>
        <v>2021</v>
      </c>
      <c r="K1" s="86"/>
      <c r="L1" s="89"/>
      <c r="M1" s="86"/>
      <c r="N1" s="86"/>
      <c r="O1" s="86"/>
      <c r="P1" s="86"/>
      <c r="Q1" s="86"/>
      <c r="R1" s="86"/>
      <c r="S1" s="86"/>
      <c r="T1" s="86"/>
      <c r="U1" s="86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pans="1:37" ht="15.75" thickBot="1" x14ac:dyDescent="0.3">
      <c r="A2" s="91"/>
      <c r="B2" s="92" t="s">
        <v>11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</row>
    <row r="3" spans="1:37" x14ac:dyDescent="0.25">
      <c r="A3" s="3" t="s">
        <v>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37" x14ac:dyDescent="0.25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37" ht="15.75" x14ac:dyDescent="0.25">
      <c r="A5" s="3"/>
      <c r="B5" s="99" t="s">
        <v>2900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37" ht="43.5" customHeight="1" x14ac:dyDescent="0.25">
      <c r="A6" s="3"/>
      <c r="B6" s="674" t="s">
        <v>276</v>
      </c>
      <c r="C6" s="674"/>
      <c r="D6" s="105" t="s">
        <v>13</v>
      </c>
      <c r="E6" s="615" t="s">
        <v>14</v>
      </c>
      <c r="F6" s="616"/>
      <c r="G6" s="616"/>
      <c r="H6" s="616"/>
      <c r="I6" s="616"/>
      <c r="J6" s="616"/>
      <c r="K6" s="617"/>
      <c r="L6" s="2"/>
      <c r="M6" s="2"/>
      <c r="N6" s="2"/>
      <c r="O6" s="2"/>
      <c r="P6" s="2"/>
      <c r="Q6" s="2"/>
      <c r="R6" s="2"/>
      <c r="S6" s="2"/>
      <c r="T6" s="2"/>
      <c r="U6" s="2"/>
    </row>
    <row r="7" spans="1:37" ht="18" customHeight="1" x14ac:dyDescent="0.25">
      <c r="A7" s="3"/>
      <c r="B7" s="162" t="s">
        <v>2372</v>
      </c>
      <c r="C7" s="162"/>
      <c r="D7" s="106" t="s">
        <v>15</v>
      </c>
      <c r="E7" s="621"/>
      <c r="F7" s="622"/>
      <c r="G7" s="622"/>
      <c r="H7" s="622"/>
      <c r="I7" s="622"/>
      <c r="J7" s="622"/>
      <c r="K7" s="623"/>
      <c r="L7" s="2"/>
      <c r="M7" s="2"/>
      <c r="N7" s="2"/>
      <c r="O7" s="2"/>
      <c r="P7" s="2"/>
      <c r="Q7" s="2"/>
      <c r="R7" s="2"/>
      <c r="S7" s="2"/>
      <c r="T7" s="2"/>
      <c r="U7" s="2"/>
    </row>
    <row r="8" spans="1:37" ht="18" customHeight="1" x14ac:dyDescent="0.25">
      <c r="A8" s="3"/>
      <c r="B8" s="162" t="s">
        <v>2373</v>
      </c>
      <c r="C8" s="162"/>
      <c r="D8" s="106" t="s">
        <v>15</v>
      </c>
      <c r="E8" s="621"/>
      <c r="F8" s="622"/>
      <c r="G8" s="622"/>
      <c r="H8" s="622"/>
      <c r="I8" s="622"/>
      <c r="J8" s="622"/>
      <c r="K8" s="623"/>
      <c r="L8" s="5"/>
      <c r="M8" s="5"/>
      <c r="N8" s="5"/>
      <c r="O8" s="2"/>
      <c r="P8" s="2"/>
      <c r="Q8" s="2"/>
      <c r="R8" s="2"/>
      <c r="S8" s="2"/>
      <c r="T8" s="2"/>
      <c r="U8" s="2"/>
    </row>
    <row r="9" spans="1:37" ht="18" customHeight="1" x14ac:dyDescent="0.25">
      <c r="A9" s="3"/>
      <c r="B9" s="162" t="s">
        <v>2374</v>
      </c>
      <c r="C9" s="162"/>
      <c r="D9" s="106" t="s">
        <v>15</v>
      </c>
      <c r="E9" s="621"/>
      <c r="F9" s="622"/>
      <c r="G9" s="622"/>
      <c r="H9" s="622"/>
      <c r="I9" s="622"/>
      <c r="J9" s="622"/>
      <c r="K9" s="623"/>
      <c r="L9" s="5"/>
      <c r="M9" s="5"/>
      <c r="N9" s="5"/>
      <c r="O9" s="2"/>
      <c r="P9" s="2"/>
      <c r="Q9" s="2"/>
      <c r="R9" s="2"/>
      <c r="S9" s="2"/>
      <c r="T9" s="2"/>
      <c r="U9" s="2"/>
    </row>
    <row r="10" spans="1:37" ht="18" customHeight="1" x14ac:dyDescent="0.25">
      <c r="A10" s="3"/>
      <c r="B10" s="162" t="s">
        <v>2375</v>
      </c>
      <c r="C10" s="162"/>
      <c r="D10" s="106" t="s">
        <v>15</v>
      </c>
      <c r="E10" s="621"/>
      <c r="F10" s="622"/>
      <c r="G10" s="622"/>
      <c r="H10" s="622"/>
      <c r="I10" s="622"/>
      <c r="J10" s="622"/>
      <c r="K10" s="623"/>
      <c r="L10" s="5"/>
      <c r="M10" s="5"/>
      <c r="N10" s="5"/>
      <c r="O10" s="2"/>
      <c r="P10" s="2"/>
      <c r="Q10" s="2"/>
      <c r="R10" s="2"/>
      <c r="S10" s="2"/>
      <c r="T10" s="2"/>
      <c r="U10" s="2"/>
    </row>
    <row r="11" spans="1:37" ht="18" customHeight="1" x14ac:dyDescent="0.25">
      <c r="A11" s="3"/>
      <c r="B11" s="162" t="s">
        <v>2376</v>
      </c>
      <c r="C11" s="162"/>
      <c r="D11" s="106" t="s">
        <v>15</v>
      </c>
      <c r="E11" s="621"/>
      <c r="F11" s="622"/>
      <c r="G11" s="622"/>
      <c r="H11" s="622"/>
      <c r="I11" s="622"/>
      <c r="J11" s="622"/>
      <c r="K11" s="623"/>
      <c r="L11" s="5"/>
      <c r="M11" s="5"/>
      <c r="N11" s="5"/>
      <c r="O11" s="2"/>
      <c r="P11" s="2"/>
      <c r="Q11" s="2"/>
      <c r="R11" s="2"/>
      <c r="S11" s="2"/>
      <c r="T11" s="2"/>
      <c r="U11" s="2"/>
    </row>
    <row r="12" spans="1:37" ht="18" customHeight="1" x14ac:dyDescent="0.25">
      <c r="A12" s="3"/>
      <c r="B12" s="162" t="s">
        <v>2377</v>
      </c>
      <c r="C12" s="162"/>
      <c r="D12" s="106" t="s">
        <v>15</v>
      </c>
      <c r="E12" s="621"/>
      <c r="F12" s="622"/>
      <c r="G12" s="622"/>
      <c r="H12" s="622"/>
      <c r="I12" s="622"/>
      <c r="J12" s="622"/>
      <c r="K12" s="623"/>
      <c r="L12" s="5"/>
      <c r="M12" s="5"/>
      <c r="N12" s="5"/>
      <c r="O12" s="2"/>
      <c r="P12" s="2"/>
      <c r="Q12" s="2"/>
      <c r="R12" s="2"/>
      <c r="S12" s="2"/>
      <c r="T12" s="2"/>
      <c r="U12" s="2"/>
    </row>
    <row r="13" spans="1:37" ht="18" customHeight="1" x14ac:dyDescent="0.25">
      <c r="A13" s="3"/>
      <c r="B13" s="162" t="s">
        <v>2378</v>
      </c>
      <c r="C13" s="162"/>
      <c r="D13" s="106" t="s">
        <v>15</v>
      </c>
      <c r="E13" s="621"/>
      <c r="F13" s="622"/>
      <c r="G13" s="622"/>
      <c r="H13" s="622"/>
      <c r="I13" s="622"/>
      <c r="J13" s="622"/>
      <c r="K13" s="623"/>
      <c r="L13" s="5"/>
      <c r="M13" s="5"/>
      <c r="N13" s="5"/>
      <c r="O13" s="2"/>
      <c r="P13" s="2"/>
      <c r="Q13" s="2"/>
      <c r="R13" s="2"/>
      <c r="S13" s="2"/>
      <c r="T13" s="2"/>
      <c r="U13" s="2"/>
    </row>
    <row r="14" spans="1:37" x14ac:dyDescent="0.25">
      <c r="A14" s="3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37" x14ac:dyDescent="0.25">
      <c r="B15" s="163"/>
      <c r="C15" s="163"/>
      <c r="D15" s="163"/>
      <c r="E15" s="163"/>
      <c r="F15" s="163"/>
      <c r="G15" s="163"/>
      <c r="H15" s="163"/>
      <c r="I15" s="163"/>
      <c r="J15" s="164"/>
      <c r="K15" s="97"/>
      <c r="L15" s="97"/>
      <c r="M15" s="97"/>
      <c r="N15" s="97"/>
      <c r="O15" s="97"/>
      <c r="P15" s="97"/>
      <c r="Q15" s="2"/>
      <c r="R15" s="165"/>
      <c r="S15" s="2"/>
      <c r="T15" s="2"/>
      <c r="U15" s="2"/>
    </row>
    <row r="16" spans="1:37" ht="26.25" customHeight="1" x14ac:dyDescent="0.25">
      <c r="A16" s="24"/>
      <c r="B16" s="41" t="s">
        <v>2379</v>
      </c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</row>
    <row r="17" spans="2:38" x14ac:dyDescent="0.25">
      <c r="B17" s="166" t="s">
        <v>2381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167"/>
      <c r="V17" s="167"/>
      <c r="W17" s="167"/>
    </row>
    <row r="18" spans="2:38" x14ac:dyDescent="0.25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168"/>
      <c r="Q18" s="2"/>
      <c r="R18" s="2"/>
      <c r="S18" s="2"/>
      <c r="T18" s="2"/>
      <c r="U18" s="169"/>
      <c r="V18" s="169"/>
      <c r="W18" s="169"/>
    </row>
    <row r="19" spans="2:38" ht="15.75" x14ac:dyDescent="0.25">
      <c r="B19" s="99" t="s">
        <v>2901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2:38" x14ac:dyDescent="0.25">
      <c r="B20" s="675" t="s">
        <v>282</v>
      </c>
      <c r="C20" s="675"/>
      <c r="D20" s="675"/>
      <c r="E20" s="675"/>
      <c r="F20" s="675"/>
      <c r="G20" s="170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168"/>
    </row>
    <row r="21" spans="2:38" ht="60" x14ac:dyDescent="0.25">
      <c r="B21" s="139" t="s">
        <v>283</v>
      </c>
      <c r="C21" s="139" t="s">
        <v>2489</v>
      </c>
      <c r="D21" s="139" t="s">
        <v>97</v>
      </c>
      <c r="E21" s="139" t="s">
        <v>99</v>
      </c>
      <c r="F21" s="139" t="s">
        <v>98</v>
      </c>
      <c r="G21" s="171" t="s">
        <v>100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168"/>
      <c r="AL21" s="2"/>
    </row>
    <row r="22" spans="2:38" x14ac:dyDescent="0.25">
      <c r="B22" s="100"/>
      <c r="C22" s="100" t="s">
        <v>284</v>
      </c>
      <c r="D22" s="100"/>
      <c r="E22" s="100"/>
      <c r="F22" s="100"/>
      <c r="G22" s="100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168"/>
      <c r="AL22" s="2"/>
    </row>
    <row r="23" spans="2:38" x14ac:dyDescent="0.25">
      <c r="B23" s="100"/>
      <c r="C23" s="100"/>
      <c r="D23" s="100"/>
      <c r="E23" s="100"/>
      <c r="F23" s="100"/>
      <c r="G23" s="100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168"/>
      <c r="AL23" s="2"/>
    </row>
    <row r="24" spans="2:38" x14ac:dyDescent="0.25">
      <c r="B24" s="100"/>
      <c r="C24" s="100"/>
      <c r="D24" s="100"/>
      <c r="E24" s="100"/>
      <c r="F24" s="100"/>
      <c r="G24" s="100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168"/>
      <c r="AL24" s="2"/>
    </row>
    <row r="25" spans="2:38" x14ac:dyDescent="0.25">
      <c r="B25" s="100"/>
      <c r="C25" s="100"/>
      <c r="D25" s="100"/>
      <c r="E25" s="100"/>
      <c r="F25" s="100"/>
      <c r="G25" s="100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68"/>
      <c r="AL25" s="2"/>
    </row>
    <row r="26" spans="2:38" x14ac:dyDescent="0.25">
      <c r="B26" s="100"/>
      <c r="C26" s="100"/>
      <c r="D26" s="100"/>
      <c r="E26" s="100"/>
      <c r="F26" s="100"/>
      <c r="G26" s="100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168"/>
      <c r="AL26" s="2"/>
    </row>
    <row r="27" spans="2:38" x14ac:dyDescent="0.25">
      <c r="B27" s="100"/>
      <c r="C27" s="100"/>
      <c r="D27" s="100"/>
      <c r="E27" s="100"/>
      <c r="F27" s="100"/>
      <c r="G27" s="100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68"/>
      <c r="AL27" s="2"/>
    </row>
    <row r="28" spans="2:38" x14ac:dyDescent="0.25">
      <c r="B28" s="100"/>
      <c r="C28" s="100"/>
      <c r="D28" s="100"/>
      <c r="E28" s="100"/>
      <c r="F28" s="100"/>
      <c r="G28" s="100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168"/>
      <c r="AL28" s="2"/>
    </row>
    <row r="29" spans="2:38" x14ac:dyDescent="0.25">
      <c r="B29" s="100"/>
      <c r="C29" s="100"/>
      <c r="D29" s="100"/>
      <c r="E29" s="100"/>
      <c r="F29" s="100"/>
      <c r="G29" s="100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168"/>
    </row>
    <row r="30" spans="2:38" x14ac:dyDescent="0.25">
      <c r="B30" s="100"/>
      <c r="C30" s="100"/>
      <c r="D30" s="100"/>
      <c r="E30" s="100"/>
      <c r="F30" s="100"/>
      <c r="G30" s="100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168"/>
    </row>
    <row r="31" spans="2:38" x14ac:dyDescent="0.25">
      <c r="B31" s="100"/>
      <c r="C31" s="100"/>
      <c r="D31" s="100"/>
      <c r="E31" s="100"/>
      <c r="F31" s="100"/>
      <c r="G31" s="100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168"/>
    </row>
    <row r="32" spans="2:38" x14ac:dyDescent="0.25">
      <c r="B32" s="100"/>
      <c r="C32" s="100"/>
      <c r="D32" s="100"/>
      <c r="E32" s="100"/>
      <c r="F32" s="100"/>
      <c r="G32" s="100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168"/>
    </row>
    <row r="33" spans="2:21" x14ac:dyDescent="0.25">
      <c r="B33" s="100"/>
      <c r="C33" s="100"/>
      <c r="D33" s="100"/>
      <c r="E33" s="100"/>
      <c r="F33" s="100"/>
      <c r="G33" s="100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168"/>
    </row>
    <row r="34" spans="2:21" x14ac:dyDescent="0.25">
      <c r="B34" s="100"/>
      <c r="C34" s="100"/>
      <c r="D34" s="100"/>
      <c r="E34" s="100"/>
      <c r="F34" s="100"/>
      <c r="G34" s="100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168"/>
    </row>
    <row r="35" spans="2:21" x14ac:dyDescent="0.25">
      <c r="B35" s="100"/>
      <c r="C35" s="100"/>
      <c r="D35" s="100"/>
      <c r="E35" s="100"/>
      <c r="F35" s="100"/>
      <c r="G35" s="100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168"/>
    </row>
    <row r="36" spans="2:21" x14ac:dyDescent="0.25">
      <c r="B36" s="100"/>
      <c r="C36" s="100"/>
      <c r="D36" s="100"/>
      <c r="E36" s="100"/>
      <c r="F36" s="100"/>
      <c r="G36" s="100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168"/>
    </row>
    <row r="37" spans="2:21" x14ac:dyDescent="0.25">
      <c r="B37" s="100"/>
      <c r="C37" s="100"/>
      <c r="D37" s="100"/>
      <c r="E37" s="100"/>
      <c r="F37" s="100"/>
      <c r="G37" s="100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168"/>
    </row>
    <row r="38" spans="2:21" x14ac:dyDescent="0.25">
      <c r="B38" s="100"/>
      <c r="C38" s="100"/>
      <c r="D38" s="100"/>
      <c r="E38" s="100"/>
      <c r="F38" s="100"/>
      <c r="G38" s="100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168"/>
    </row>
    <row r="39" spans="2:21" x14ac:dyDescent="0.25">
      <c r="B39" s="100"/>
      <c r="C39" s="100"/>
      <c r="D39" s="100"/>
      <c r="E39" s="100"/>
      <c r="F39" s="100"/>
      <c r="G39" s="100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168"/>
    </row>
    <row r="40" spans="2:21" x14ac:dyDescent="0.25">
      <c r="B40" s="100"/>
      <c r="C40" s="100"/>
      <c r="D40" s="100"/>
      <c r="E40" s="100"/>
      <c r="F40" s="100"/>
      <c r="G40" s="100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168"/>
    </row>
    <row r="41" spans="2:21" x14ac:dyDescent="0.25">
      <c r="B41" s="100"/>
      <c r="C41" s="100"/>
      <c r="D41" s="100"/>
      <c r="E41" s="100"/>
      <c r="F41" s="100"/>
      <c r="G41" s="100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168"/>
    </row>
    <row r="42" spans="2:21" x14ac:dyDescent="0.25">
      <c r="B42" s="100"/>
      <c r="C42" s="100"/>
      <c r="D42" s="100"/>
      <c r="E42" s="100"/>
      <c r="F42" s="100"/>
      <c r="G42" s="100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168"/>
    </row>
    <row r="43" spans="2:21" x14ac:dyDescent="0.25">
      <c r="B43" s="100"/>
      <c r="C43" s="100"/>
      <c r="D43" s="100"/>
      <c r="E43" s="100"/>
      <c r="F43" s="100"/>
      <c r="G43" s="100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168"/>
    </row>
    <row r="44" spans="2:21" x14ac:dyDescent="0.25">
      <c r="B44" s="100"/>
      <c r="C44" s="100"/>
      <c r="D44" s="100"/>
      <c r="E44" s="100"/>
      <c r="F44" s="100"/>
      <c r="G44" s="100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168"/>
    </row>
    <row r="45" spans="2:21" x14ac:dyDescent="0.25">
      <c r="B45" s="100"/>
      <c r="C45" s="100"/>
      <c r="D45" s="100"/>
      <c r="E45" s="100"/>
      <c r="F45" s="100"/>
      <c r="G45" s="100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168"/>
    </row>
    <row r="46" spans="2:21" x14ac:dyDescent="0.25">
      <c r="B46" s="100"/>
      <c r="C46" s="100"/>
      <c r="D46" s="100"/>
      <c r="E46" s="100"/>
      <c r="F46" s="100"/>
      <c r="G46" s="100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168"/>
    </row>
    <row r="47" spans="2:21" x14ac:dyDescent="0.25">
      <c r="B47" s="100"/>
      <c r="C47" s="100"/>
      <c r="D47" s="100"/>
      <c r="E47" s="100"/>
      <c r="F47" s="100"/>
      <c r="G47" s="100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168"/>
    </row>
    <row r="48" spans="2:21" x14ac:dyDescent="0.25">
      <c r="B48" s="100"/>
      <c r="C48" s="100"/>
      <c r="D48" s="100"/>
      <c r="E48" s="100"/>
      <c r="F48" s="100"/>
      <c r="G48" s="100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168"/>
    </row>
    <row r="49" spans="2:21" x14ac:dyDescent="0.25">
      <c r="B49" s="100"/>
      <c r="C49" s="100"/>
      <c r="D49" s="100"/>
      <c r="E49" s="100"/>
      <c r="F49" s="100"/>
      <c r="G49" s="100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168"/>
    </row>
    <row r="50" spans="2:21" x14ac:dyDescent="0.25">
      <c r="B50" s="100"/>
      <c r="C50" s="100"/>
      <c r="D50" s="100"/>
      <c r="E50" s="100"/>
      <c r="F50" s="100"/>
      <c r="G50" s="100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168"/>
    </row>
    <row r="51" spans="2:21" x14ac:dyDescent="0.25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168"/>
    </row>
    <row r="52" spans="2:21" x14ac:dyDescent="0.25">
      <c r="B52" s="166" t="s">
        <v>2381</v>
      </c>
      <c r="C52" s="2"/>
      <c r="D52" s="2"/>
      <c r="E52" s="2"/>
      <c r="F52" s="2"/>
      <c r="G52" s="2"/>
      <c r="H52" s="5"/>
      <c r="I52" s="5"/>
      <c r="J52" s="5"/>
      <c r="K52" s="5"/>
      <c r="L52" s="5"/>
      <c r="M52" s="2"/>
      <c r="N52" s="2"/>
      <c r="O52" s="2"/>
      <c r="P52" s="2"/>
      <c r="Q52" s="2"/>
      <c r="R52" s="2"/>
      <c r="S52" s="2"/>
      <c r="T52" s="2"/>
      <c r="U52" s="168"/>
    </row>
    <row r="53" spans="2:21" ht="15.75" x14ac:dyDescent="0.25">
      <c r="B53" s="99" t="s">
        <v>2902</v>
      </c>
      <c r="C53" s="2"/>
      <c r="D53" s="2"/>
      <c r="E53" s="2"/>
      <c r="F53" s="131"/>
      <c r="G53" s="2"/>
      <c r="H53" s="172"/>
      <c r="I53" s="5"/>
      <c r="J53" s="5"/>
      <c r="K53" s="5"/>
      <c r="L53" s="5"/>
      <c r="M53" s="5"/>
      <c r="N53" s="5"/>
      <c r="O53" s="2"/>
      <c r="P53" s="2"/>
      <c r="Q53" s="2"/>
      <c r="R53" s="2"/>
      <c r="S53" s="2"/>
      <c r="T53" s="2"/>
      <c r="U53" s="168"/>
    </row>
    <row r="54" spans="2:21" ht="15" customHeight="1" x14ac:dyDescent="0.25">
      <c r="B54" s="658" t="s">
        <v>5</v>
      </c>
      <c r="C54" s="664" t="s">
        <v>285</v>
      </c>
      <c r="D54" s="664"/>
      <c r="E54" s="664"/>
      <c r="F54" s="664"/>
      <c r="G54" s="664"/>
      <c r="H54" s="172"/>
      <c r="I54" s="5"/>
      <c r="J54" s="5"/>
      <c r="K54" s="5"/>
      <c r="L54" s="5"/>
      <c r="M54" s="5"/>
      <c r="N54" s="5"/>
      <c r="O54" s="2"/>
      <c r="P54" s="2"/>
      <c r="Q54" s="2"/>
      <c r="R54" s="2"/>
      <c r="S54" s="2"/>
      <c r="T54" s="2"/>
      <c r="U54" s="168"/>
    </row>
    <row r="55" spans="2:21" x14ac:dyDescent="0.25">
      <c r="B55" s="602"/>
      <c r="C55" s="423" t="s">
        <v>41</v>
      </c>
      <c r="D55" s="423" t="s">
        <v>42</v>
      </c>
      <c r="E55" s="423" t="s">
        <v>43</v>
      </c>
      <c r="F55" s="423" t="s">
        <v>44</v>
      </c>
      <c r="G55" s="423" t="s">
        <v>152</v>
      </c>
      <c r="H55" s="172"/>
      <c r="I55" s="5"/>
      <c r="J55" s="5"/>
      <c r="K55" s="5"/>
      <c r="L55" s="5"/>
      <c r="M55" s="5"/>
      <c r="N55" s="5"/>
      <c r="O55" s="2"/>
      <c r="P55" s="2"/>
      <c r="Q55" s="2"/>
      <c r="R55" s="2"/>
      <c r="S55" s="2"/>
      <c r="T55" s="2"/>
      <c r="U55" s="168"/>
    </row>
    <row r="56" spans="2:21" x14ac:dyDescent="0.25">
      <c r="B56" s="136" t="s">
        <v>28</v>
      </c>
      <c r="C56" s="181"/>
      <c r="D56" s="181"/>
      <c r="E56" s="181"/>
      <c r="F56" s="181"/>
      <c r="G56" s="181"/>
      <c r="H56" s="173"/>
      <c r="I56" s="5"/>
      <c r="J56" s="5"/>
      <c r="K56" s="5"/>
      <c r="L56" s="5"/>
      <c r="M56" s="5"/>
      <c r="N56" s="5"/>
      <c r="O56" s="2"/>
      <c r="P56" s="2"/>
      <c r="Q56" s="2"/>
      <c r="R56" s="2"/>
      <c r="S56" s="2"/>
      <c r="T56" s="2"/>
      <c r="U56" s="168"/>
    </row>
    <row r="57" spans="2:21" x14ac:dyDescent="0.25">
      <c r="B57" s="136" t="s">
        <v>29</v>
      </c>
      <c r="C57" s="181"/>
      <c r="D57" s="181"/>
      <c r="E57" s="181"/>
      <c r="F57" s="181"/>
      <c r="G57" s="181"/>
      <c r="H57" s="172"/>
      <c r="I57" s="5"/>
      <c r="J57" s="5"/>
      <c r="K57" s="5"/>
      <c r="L57" s="5"/>
      <c r="M57" s="5"/>
      <c r="N57" s="5"/>
      <c r="O57" s="2"/>
      <c r="P57" s="2"/>
      <c r="Q57" s="2"/>
      <c r="R57" s="2"/>
      <c r="S57" s="2"/>
      <c r="T57" s="2"/>
      <c r="U57" s="168"/>
    </row>
    <row r="58" spans="2:21" x14ac:dyDescent="0.25">
      <c r="B58" s="136" t="s">
        <v>30</v>
      </c>
      <c r="C58" s="181"/>
      <c r="D58" s="181"/>
      <c r="E58" s="181"/>
      <c r="F58" s="181"/>
      <c r="G58" s="181"/>
      <c r="H58" s="172"/>
      <c r="I58" s="5"/>
      <c r="J58" s="5"/>
      <c r="K58" s="5"/>
      <c r="L58" s="5"/>
      <c r="M58" s="5"/>
      <c r="N58" s="5"/>
      <c r="O58" s="2"/>
      <c r="P58" s="131"/>
      <c r="Q58" s="2"/>
      <c r="R58" s="2"/>
      <c r="S58" s="2"/>
      <c r="T58" s="2"/>
      <c r="U58" s="168"/>
    </row>
    <row r="59" spans="2:21" x14ac:dyDescent="0.25">
      <c r="B59" s="136" t="s">
        <v>31</v>
      </c>
      <c r="C59" s="181"/>
      <c r="D59" s="181"/>
      <c r="E59" s="181"/>
      <c r="F59" s="181"/>
      <c r="G59" s="181"/>
      <c r="H59" s="172"/>
      <c r="I59" s="5"/>
      <c r="J59" s="5"/>
      <c r="K59" s="5"/>
      <c r="L59" s="5"/>
      <c r="M59" s="5"/>
      <c r="N59" s="5"/>
      <c r="O59" s="2"/>
      <c r="P59" s="2"/>
      <c r="Q59" s="2"/>
      <c r="R59" s="2"/>
      <c r="S59" s="2"/>
      <c r="T59" s="2"/>
      <c r="U59" s="168"/>
    </row>
    <row r="60" spans="2:21" x14ac:dyDescent="0.25">
      <c r="B60" s="136" t="s">
        <v>32</v>
      </c>
      <c r="C60" s="181"/>
      <c r="D60" s="181"/>
      <c r="E60" s="181"/>
      <c r="F60" s="181"/>
      <c r="G60" s="181"/>
      <c r="H60" s="172"/>
      <c r="I60" s="5"/>
      <c r="J60" s="5"/>
      <c r="K60" s="5"/>
      <c r="L60" s="5"/>
      <c r="M60" s="5"/>
      <c r="N60" s="5"/>
      <c r="O60" s="2"/>
      <c r="P60" s="2"/>
      <c r="Q60" s="2"/>
      <c r="R60" s="2"/>
      <c r="S60" s="2"/>
      <c r="T60" s="2"/>
      <c r="U60" s="168"/>
    </row>
    <row r="61" spans="2:21" x14ac:dyDescent="0.25">
      <c r="B61" s="136" t="s">
        <v>33</v>
      </c>
      <c r="C61" s="181"/>
      <c r="D61" s="181"/>
      <c r="E61" s="181"/>
      <c r="F61" s="181"/>
      <c r="G61" s="181"/>
      <c r="H61" s="172"/>
      <c r="I61" s="5"/>
      <c r="J61" s="5"/>
      <c r="K61" s="5"/>
      <c r="L61" s="5"/>
      <c r="M61" s="5"/>
      <c r="N61" s="5"/>
      <c r="O61" s="2"/>
      <c r="P61" s="2"/>
      <c r="Q61" s="2"/>
      <c r="R61" s="2"/>
      <c r="S61" s="2"/>
      <c r="T61" s="2"/>
      <c r="U61" s="168"/>
    </row>
    <row r="62" spans="2:21" x14ac:dyDescent="0.25">
      <c r="B62" s="136" t="s">
        <v>34</v>
      </c>
      <c r="C62" s="181"/>
      <c r="D62" s="181"/>
      <c r="E62" s="181"/>
      <c r="F62" s="181"/>
      <c r="G62" s="181"/>
      <c r="H62" s="172"/>
      <c r="I62" s="5"/>
      <c r="J62" s="5"/>
      <c r="K62" s="5"/>
      <c r="L62" s="5"/>
      <c r="M62" s="5"/>
      <c r="N62" s="5"/>
      <c r="O62" s="2"/>
      <c r="P62" s="2"/>
      <c r="Q62" s="2"/>
      <c r="R62" s="2"/>
      <c r="S62" s="2"/>
      <c r="T62" s="2"/>
      <c r="U62" s="168"/>
    </row>
    <row r="63" spans="2:21" x14ac:dyDescent="0.25">
      <c r="B63" s="136" t="s">
        <v>45</v>
      </c>
      <c r="C63" s="181"/>
      <c r="D63" s="181"/>
      <c r="E63" s="181"/>
      <c r="F63" s="181"/>
      <c r="G63" s="181"/>
      <c r="H63" s="172"/>
      <c r="I63" s="5"/>
      <c r="J63" s="5"/>
      <c r="K63" s="5"/>
      <c r="L63" s="5"/>
      <c r="M63" s="5"/>
      <c r="N63" s="5"/>
      <c r="O63" s="2"/>
      <c r="P63" s="2"/>
      <c r="Q63" s="2"/>
      <c r="R63" s="2"/>
      <c r="S63" s="2"/>
      <c r="T63" s="2"/>
      <c r="U63" s="168"/>
    </row>
    <row r="64" spans="2:21" x14ac:dyDescent="0.25">
      <c r="B64" s="136" t="s">
        <v>46</v>
      </c>
      <c r="C64" s="181"/>
      <c r="D64" s="181"/>
      <c r="E64" s="181"/>
      <c r="F64" s="181"/>
      <c r="G64" s="181"/>
      <c r="H64" s="172"/>
      <c r="I64" s="5"/>
      <c r="J64" s="5"/>
      <c r="K64" s="5"/>
      <c r="L64" s="5"/>
      <c r="M64" s="5"/>
      <c r="N64" s="5"/>
      <c r="O64" s="2"/>
      <c r="P64" s="2"/>
      <c r="Q64" s="2"/>
      <c r="R64" s="2"/>
      <c r="S64" s="2"/>
      <c r="T64" s="2"/>
      <c r="U64" s="168"/>
    </row>
    <row r="65" spans="2:21" x14ac:dyDescent="0.25">
      <c r="B65" s="136" t="s">
        <v>47</v>
      </c>
      <c r="C65" s="181"/>
      <c r="D65" s="181"/>
      <c r="E65" s="181"/>
      <c r="F65" s="181"/>
      <c r="G65" s="181"/>
      <c r="H65" s="172"/>
      <c r="I65" s="5"/>
      <c r="J65" s="5"/>
      <c r="K65" s="5"/>
      <c r="L65" s="5"/>
      <c r="M65" s="5"/>
      <c r="N65" s="5"/>
      <c r="O65" s="2"/>
      <c r="P65" s="2"/>
      <c r="Q65" s="2"/>
      <c r="R65" s="2"/>
      <c r="S65" s="2"/>
      <c r="T65" s="2"/>
      <c r="U65" s="168"/>
    </row>
    <row r="66" spans="2:21" x14ac:dyDescent="0.25">
      <c r="B66" s="136" t="s">
        <v>38</v>
      </c>
      <c r="C66" s="181"/>
      <c r="D66" s="181"/>
      <c r="E66" s="181"/>
      <c r="F66" s="181"/>
      <c r="G66" s="181"/>
      <c r="H66" s="172"/>
      <c r="I66" s="5"/>
      <c r="J66" s="5"/>
      <c r="K66" s="5"/>
      <c r="L66" s="5"/>
      <c r="M66" s="5"/>
      <c r="N66" s="5"/>
      <c r="O66" s="2"/>
      <c r="P66" s="2"/>
      <c r="Q66" s="2"/>
      <c r="R66" s="2"/>
      <c r="S66" s="2"/>
      <c r="T66" s="2"/>
      <c r="U66" s="168"/>
    </row>
    <row r="67" spans="2:21" x14ac:dyDescent="0.25">
      <c r="B67" s="136" t="s">
        <v>39</v>
      </c>
      <c r="C67" s="181"/>
      <c r="D67" s="181"/>
      <c r="E67" s="181"/>
      <c r="F67" s="181"/>
      <c r="G67" s="181"/>
      <c r="H67" s="172"/>
      <c r="I67" s="5"/>
      <c r="J67" s="5"/>
      <c r="K67" s="5"/>
      <c r="L67" s="5"/>
      <c r="M67" s="5"/>
      <c r="N67" s="5"/>
      <c r="O67" s="2"/>
      <c r="P67" s="2"/>
      <c r="Q67" s="2"/>
      <c r="R67" s="2"/>
      <c r="S67" s="2"/>
      <c r="T67" s="2"/>
      <c r="U67" s="168"/>
    </row>
    <row r="68" spans="2:21" x14ac:dyDescent="0.25">
      <c r="B68" s="174" t="s">
        <v>48</v>
      </c>
      <c r="C68" s="114">
        <f>MAX(C56:C67)</f>
        <v>0</v>
      </c>
      <c r="D68" s="114">
        <f>MAX(D56:D67)</f>
        <v>0</v>
      </c>
      <c r="E68" s="114">
        <f>MAX(E56:E67)</f>
        <v>0</v>
      </c>
      <c r="F68" s="114">
        <f>MAX(F56:F67)</f>
        <v>0</v>
      </c>
      <c r="G68" s="114">
        <f>MAX(G56:G67)</f>
        <v>0</v>
      </c>
      <c r="H68" s="172"/>
      <c r="I68" s="5"/>
      <c r="J68" s="5"/>
      <c r="K68" s="5"/>
      <c r="L68" s="5"/>
      <c r="M68" s="5"/>
      <c r="N68" s="5"/>
      <c r="O68" s="2"/>
      <c r="P68" s="2"/>
      <c r="Q68" s="2"/>
      <c r="R68" s="2"/>
      <c r="S68" s="2"/>
      <c r="T68" s="2"/>
      <c r="U68" s="168"/>
    </row>
    <row r="69" spans="2:21" x14ac:dyDescent="0.25">
      <c r="B69" s="174" t="s">
        <v>49</v>
      </c>
      <c r="C69" s="114" t="str">
        <f>IFERROR(AVERAGE(C56:C67),"")</f>
        <v/>
      </c>
      <c r="D69" s="114" t="str">
        <f>IFERROR(AVERAGE(D56:D67),"")</f>
        <v/>
      </c>
      <c r="E69" s="114" t="str">
        <f>IFERROR(AVERAGE(E56:E67),"")</f>
        <v/>
      </c>
      <c r="F69" s="114" t="str">
        <f>IFERROR(AVERAGE(F56:F67),"")</f>
        <v/>
      </c>
      <c r="G69" s="114" t="str">
        <f>IFERROR(AVERAGE(G56:G67),"")</f>
        <v/>
      </c>
      <c r="H69" s="17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168"/>
    </row>
    <row r="70" spans="2:21" x14ac:dyDescent="0.25">
      <c r="B70" s="174" t="s">
        <v>40</v>
      </c>
      <c r="C70" s="114">
        <f>SUM(C56:C67)</f>
        <v>0</v>
      </c>
      <c r="D70" s="114">
        <f>SUM(D56:D67)</f>
        <v>0</v>
      </c>
      <c r="E70" s="114">
        <f>SUM(E56:E67)</f>
        <v>0</v>
      </c>
      <c r="F70" s="114">
        <f>SUM(F56:F67)</f>
        <v>0</v>
      </c>
      <c r="G70" s="114">
        <f>SUM(G56:G67)</f>
        <v>0</v>
      </c>
      <c r="H70" s="172"/>
      <c r="I70" s="2"/>
      <c r="J70" s="2"/>
      <c r="K70" s="2"/>
      <c r="L70" s="130"/>
      <c r="M70" s="2"/>
      <c r="N70" s="2"/>
      <c r="O70" s="2"/>
      <c r="P70" s="2"/>
      <c r="Q70" s="2"/>
      <c r="R70" s="2"/>
      <c r="S70" s="2"/>
      <c r="T70" s="2"/>
      <c r="U70" s="168"/>
    </row>
    <row r="71" spans="2:21" x14ac:dyDescent="0.25">
      <c r="B71" s="2"/>
      <c r="C71" s="2"/>
      <c r="D71" s="2"/>
      <c r="E71" s="2"/>
      <c r="F71" s="2"/>
      <c r="G71" s="2"/>
      <c r="H71" s="172"/>
      <c r="I71" s="2"/>
      <c r="J71" s="2"/>
      <c r="K71" s="2"/>
      <c r="L71" s="130"/>
      <c r="M71" s="2"/>
      <c r="N71" s="2"/>
      <c r="O71" s="2"/>
      <c r="P71" s="2"/>
      <c r="Q71" s="2"/>
      <c r="R71" s="2"/>
      <c r="S71" s="2"/>
      <c r="T71" s="2"/>
      <c r="U71" s="168"/>
    </row>
    <row r="72" spans="2:21" ht="15.75" x14ac:dyDescent="0.25">
      <c r="B72" s="99" t="s">
        <v>2917</v>
      </c>
      <c r="C72" s="2"/>
      <c r="D72" s="2"/>
      <c r="E72" s="2"/>
      <c r="F72" s="2"/>
      <c r="G72" s="2"/>
      <c r="H72" s="172"/>
      <c r="I72" s="2"/>
      <c r="J72" s="2"/>
      <c r="K72" s="2"/>
      <c r="L72" s="130"/>
      <c r="M72" s="2"/>
      <c r="N72" s="2"/>
      <c r="O72" s="2"/>
      <c r="P72" s="2"/>
      <c r="Q72" s="2"/>
      <c r="R72" s="2"/>
      <c r="S72" s="2"/>
      <c r="T72" s="2"/>
      <c r="U72" s="168"/>
    </row>
    <row r="73" spans="2:21" x14ac:dyDescent="0.25">
      <c r="B73" s="5"/>
      <c r="C73" s="664" t="s">
        <v>2923</v>
      </c>
      <c r="D73" s="664"/>
      <c r="E73" s="664"/>
      <c r="F73" s="664"/>
      <c r="G73" s="664"/>
      <c r="H73" s="172"/>
      <c r="I73" s="2"/>
      <c r="J73" s="2"/>
      <c r="K73" s="2"/>
      <c r="L73" s="130"/>
      <c r="M73" s="2"/>
      <c r="N73" s="2"/>
      <c r="O73" s="2"/>
      <c r="P73" s="2"/>
      <c r="Q73" s="2"/>
      <c r="R73" s="2"/>
      <c r="S73" s="2"/>
      <c r="T73" s="2"/>
      <c r="U73" s="168"/>
    </row>
    <row r="74" spans="2:21" x14ac:dyDescent="0.25">
      <c r="B74" s="172"/>
      <c r="C74" s="423" t="s">
        <v>41</v>
      </c>
      <c r="D74" s="423" t="s">
        <v>42</v>
      </c>
      <c r="E74" s="423" t="s">
        <v>43</v>
      </c>
      <c r="F74" s="423" t="s">
        <v>44</v>
      </c>
      <c r="G74" s="423" t="s">
        <v>152</v>
      </c>
      <c r="H74" s="17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168"/>
    </row>
    <row r="75" spans="2:21" x14ac:dyDescent="0.25">
      <c r="B75" s="103" t="s">
        <v>126</v>
      </c>
      <c r="C75" s="119"/>
      <c r="D75" s="119"/>
      <c r="E75" s="119"/>
      <c r="F75" s="119"/>
      <c r="G75" s="119"/>
      <c r="H75" s="17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168"/>
    </row>
    <row r="76" spans="2:21" x14ac:dyDescent="0.25">
      <c r="B76" s="103" t="s">
        <v>127</v>
      </c>
      <c r="C76" s="119"/>
      <c r="D76" s="119"/>
      <c r="E76" s="119"/>
      <c r="F76" s="119"/>
      <c r="G76" s="119"/>
      <c r="H76" s="17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168"/>
    </row>
    <row r="77" spans="2:21" x14ac:dyDescent="0.25">
      <c r="B77" s="175" t="s">
        <v>125</v>
      </c>
      <c r="C77" s="114">
        <f>SUM(C78:C82)</f>
        <v>0</v>
      </c>
      <c r="D77" s="114">
        <f>SUM(D78:D82)</f>
        <v>0</v>
      </c>
      <c r="E77" s="114">
        <f>SUM(E78:E82)</f>
        <v>0</v>
      </c>
      <c r="F77" s="114">
        <f>SUM(F78:F82)</f>
        <v>0</v>
      </c>
      <c r="G77" s="114">
        <f>SUM(G78:G82)</f>
        <v>0</v>
      </c>
      <c r="H77" s="17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168"/>
    </row>
    <row r="78" spans="2:21" x14ac:dyDescent="0.25">
      <c r="B78" s="103" t="s">
        <v>161</v>
      </c>
      <c r="C78" s="119"/>
      <c r="D78" s="119"/>
      <c r="E78" s="119"/>
      <c r="F78" s="119"/>
      <c r="G78" s="119"/>
      <c r="H78" s="17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168"/>
    </row>
    <row r="79" spans="2:21" x14ac:dyDescent="0.25">
      <c r="B79" s="103" t="s">
        <v>161</v>
      </c>
      <c r="C79" s="119"/>
      <c r="D79" s="119"/>
      <c r="E79" s="119"/>
      <c r="F79" s="119"/>
      <c r="G79" s="119"/>
      <c r="H79" s="17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168"/>
    </row>
    <row r="80" spans="2:21" x14ac:dyDescent="0.25">
      <c r="B80" s="103" t="s">
        <v>161</v>
      </c>
      <c r="C80" s="119"/>
      <c r="D80" s="119"/>
      <c r="E80" s="119"/>
      <c r="F80" s="119"/>
      <c r="G80" s="119"/>
      <c r="H80" s="17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168"/>
    </row>
    <row r="81" spans="2:21" x14ac:dyDescent="0.25">
      <c r="B81" s="103" t="s">
        <v>161</v>
      </c>
      <c r="C81" s="119"/>
      <c r="D81" s="119"/>
      <c r="E81" s="119"/>
      <c r="F81" s="119"/>
      <c r="G81" s="119"/>
      <c r="H81" s="17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168"/>
    </row>
    <row r="82" spans="2:21" x14ac:dyDescent="0.25">
      <c r="B82" s="103" t="s">
        <v>161</v>
      </c>
      <c r="C82" s="119"/>
      <c r="D82" s="119"/>
      <c r="E82" s="119"/>
      <c r="F82" s="119"/>
      <c r="G82" s="119"/>
      <c r="H82" s="17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168"/>
    </row>
    <row r="83" spans="2:21" x14ac:dyDescent="0.25">
      <c r="B83" s="103" t="s">
        <v>161</v>
      </c>
      <c r="C83" s="119"/>
      <c r="D83" s="119"/>
      <c r="E83" s="119"/>
      <c r="F83" s="119"/>
      <c r="G83" s="119"/>
      <c r="H83" s="17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168"/>
    </row>
    <row r="84" spans="2:21" x14ac:dyDescent="0.25">
      <c r="B84" s="103" t="s">
        <v>161</v>
      </c>
      <c r="C84" s="119"/>
      <c r="D84" s="119"/>
      <c r="E84" s="119"/>
      <c r="F84" s="119"/>
      <c r="G84" s="119"/>
      <c r="H84" s="17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168"/>
    </row>
    <row r="85" spans="2:21" x14ac:dyDescent="0.25">
      <c r="B85" s="103" t="s">
        <v>161</v>
      </c>
      <c r="C85" s="119"/>
      <c r="D85" s="119"/>
      <c r="E85" s="119"/>
      <c r="F85" s="119"/>
      <c r="G85" s="119"/>
      <c r="H85" s="17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168"/>
    </row>
    <row r="86" spans="2:21" x14ac:dyDescent="0.25">
      <c r="B86" s="103" t="s">
        <v>161</v>
      </c>
      <c r="C86" s="119"/>
      <c r="D86" s="119"/>
      <c r="E86" s="119"/>
      <c r="F86" s="119"/>
      <c r="G86" s="119"/>
      <c r="H86" s="17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168"/>
    </row>
    <row r="87" spans="2:21" x14ac:dyDescent="0.25">
      <c r="B87" s="103" t="s">
        <v>161</v>
      </c>
      <c r="C87" s="119"/>
      <c r="D87" s="119"/>
      <c r="E87" s="119"/>
      <c r="F87" s="119"/>
      <c r="G87" s="119"/>
      <c r="H87" s="17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168"/>
    </row>
    <row r="88" spans="2:21" x14ac:dyDescent="0.25">
      <c r="B88" s="103" t="s">
        <v>161</v>
      </c>
      <c r="C88" s="119"/>
      <c r="D88" s="119"/>
      <c r="E88" s="119"/>
      <c r="F88" s="119"/>
      <c r="G88" s="119"/>
      <c r="H88" s="17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168"/>
    </row>
    <row r="89" spans="2:21" x14ac:dyDescent="0.25">
      <c r="B89" s="103" t="s">
        <v>161</v>
      </c>
      <c r="C89" s="119"/>
      <c r="D89" s="119"/>
      <c r="E89" s="119"/>
      <c r="F89" s="119"/>
      <c r="G89" s="119"/>
      <c r="H89" s="17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168"/>
    </row>
    <row r="90" spans="2:21" x14ac:dyDescent="0.25">
      <c r="B90" s="103" t="s">
        <v>161</v>
      </c>
      <c r="C90" s="119"/>
      <c r="D90" s="119"/>
      <c r="E90" s="119"/>
      <c r="F90" s="119"/>
      <c r="G90" s="119"/>
      <c r="H90" s="17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168"/>
    </row>
    <row r="91" spans="2:21" x14ac:dyDescent="0.25">
      <c r="B91" s="103" t="s">
        <v>161</v>
      </c>
      <c r="C91" s="119"/>
      <c r="D91" s="119"/>
      <c r="E91" s="119"/>
      <c r="F91" s="119"/>
      <c r="G91" s="119"/>
      <c r="H91" s="17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168"/>
    </row>
    <row r="92" spans="2:21" x14ac:dyDescent="0.25">
      <c r="B92" s="103" t="s">
        <v>161</v>
      </c>
      <c r="C92" s="119"/>
      <c r="D92" s="119"/>
      <c r="E92" s="119"/>
      <c r="F92" s="119"/>
      <c r="G92" s="119"/>
      <c r="H92" s="17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168"/>
    </row>
    <row r="93" spans="2:21" x14ac:dyDescent="0.25">
      <c r="B93" s="103" t="s">
        <v>161</v>
      </c>
      <c r="C93" s="119"/>
      <c r="D93" s="119"/>
      <c r="E93" s="119"/>
      <c r="F93" s="119"/>
      <c r="G93" s="119"/>
      <c r="H93" s="17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168"/>
    </row>
    <row r="94" spans="2:21" x14ac:dyDescent="0.25">
      <c r="B94" s="103" t="s">
        <v>161</v>
      </c>
      <c r="C94" s="119"/>
      <c r="D94" s="119"/>
      <c r="E94" s="119"/>
      <c r="F94" s="119"/>
      <c r="G94" s="119"/>
      <c r="H94" s="17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168"/>
    </row>
    <row r="95" spans="2:21" x14ac:dyDescent="0.25">
      <c r="B95" s="103" t="s">
        <v>161</v>
      </c>
      <c r="C95" s="119"/>
      <c r="D95" s="119"/>
      <c r="E95" s="119"/>
      <c r="F95" s="119"/>
      <c r="G95" s="119"/>
      <c r="H95" s="17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168"/>
    </row>
    <row r="96" spans="2:21" x14ac:dyDescent="0.25">
      <c r="B96" s="103" t="s">
        <v>161</v>
      </c>
      <c r="C96" s="119"/>
      <c r="D96" s="119"/>
      <c r="E96" s="119"/>
      <c r="F96" s="119"/>
      <c r="G96" s="119"/>
      <c r="H96" s="17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168"/>
    </row>
    <row r="97" spans="2:43" x14ac:dyDescent="0.25">
      <c r="B97" s="64"/>
      <c r="C97" s="64"/>
      <c r="D97" s="64"/>
      <c r="E97" s="64"/>
      <c r="F97" s="64"/>
      <c r="G97" s="64"/>
      <c r="H97" s="17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168"/>
    </row>
    <row r="98" spans="2:43" x14ac:dyDescent="0.25">
      <c r="B98" s="2"/>
      <c r="C98" s="2"/>
      <c r="D98" s="2"/>
      <c r="E98" s="2"/>
      <c r="F98" s="2"/>
      <c r="G98" s="2"/>
      <c r="H98" s="17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168"/>
    </row>
    <row r="99" spans="2:43" x14ac:dyDescent="0.25">
      <c r="B99" s="166" t="s">
        <v>2381</v>
      </c>
      <c r="C99" s="2"/>
      <c r="D99" s="2"/>
      <c r="E99" s="2"/>
      <c r="F99" s="2"/>
      <c r="G99" s="2"/>
      <c r="H99" s="17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168"/>
    </row>
    <row r="100" spans="2:43" ht="15.75" x14ac:dyDescent="0.25">
      <c r="B100" s="99" t="s">
        <v>2918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72"/>
      <c r="O100" s="2"/>
      <c r="P100" s="2"/>
      <c r="Q100" s="2"/>
      <c r="R100" s="2"/>
      <c r="S100" s="2"/>
      <c r="T100" s="2"/>
      <c r="U100" s="2"/>
      <c r="AA100" s="168"/>
      <c r="AL100" s="2"/>
      <c r="AM100" s="2"/>
      <c r="AN100" s="2"/>
      <c r="AO100" s="2"/>
      <c r="AP100" s="2"/>
      <c r="AQ100" s="2"/>
    </row>
    <row r="101" spans="2:43" ht="15" customHeight="1" x14ac:dyDescent="0.25">
      <c r="B101" s="606" t="s">
        <v>136</v>
      </c>
      <c r="C101" s="606" t="s">
        <v>137</v>
      </c>
      <c r="D101" s="665" t="s">
        <v>287</v>
      </c>
      <c r="E101" s="666"/>
      <c r="F101" s="667"/>
      <c r="G101" s="654" t="s">
        <v>286</v>
      </c>
      <c r="H101" s="654" t="s">
        <v>2416</v>
      </c>
      <c r="I101" s="2"/>
      <c r="J101" s="2"/>
      <c r="K101" s="2"/>
      <c r="L101" s="2"/>
      <c r="M101" s="172"/>
      <c r="N101" s="2"/>
      <c r="O101" s="2"/>
      <c r="P101" s="2"/>
      <c r="Q101" s="2"/>
      <c r="R101" s="2"/>
      <c r="S101" s="2"/>
      <c r="T101" s="2"/>
      <c r="U101" s="2"/>
      <c r="Z101" s="168"/>
      <c r="AL101" s="2"/>
      <c r="AM101" s="2"/>
      <c r="AN101" s="2"/>
      <c r="AO101" s="2"/>
      <c r="AP101" s="2"/>
    </row>
    <row r="102" spans="2:43" ht="81" customHeight="1" x14ac:dyDescent="0.25">
      <c r="B102" s="668"/>
      <c r="C102" s="668"/>
      <c r="D102" s="665"/>
      <c r="E102" s="666"/>
      <c r="F102" s="667"/>
      <c r="G102" s="654"/>
      <c r="H102" s="654"/>
      <c r="I102" s="2"/>
      <c r="K102" s="2"/>
      <c r="L102" s="2"/>
      <c r="M102" s="172"/>
      <c r="N102" s="2"/>
      <c r="O102" s="2"/>
      <c r="P102" s="2"/>
      <c r="Q102" s="2"/>
      <c r="R102" s="2"/>
      <c r="S102" s="2"/>
      <c r="T102" s="2"/>
      <c r="U102" s="2"/>
      <c r="Z102" s="168"/>
      <c r="AL102" s="2"/>
      <c r="AM102" s="2"/>
      <c r="AN102" s="2"/>
      <c r="AO102" s="2"/>
      <c r="AP102" s="2"/>
    </row>
    <row r="103" spans="2:43" x14ac:dyDescent="0.25">
      <c r="B103" s="103" t="s">
        <v>161</v>
      </c>
      <c r="C103" s="135"/>
      <c r="D103" s="609"/>
      <c r="E103" s="609"/>
      <c r="F103" s="609"/>
      <c r="G103" s="182" t="str">
        <f>IFERROR(C103/D103,"")</f>
        <v/>
      </c>
      <c r="H103" s="183"/>
      <c r="I103" s="2"/>
      <c r="K103" s="2"/>
      <c r="L103" s="2"/>
      <c r="M103" s="172"/>
      <c r="N103" s="2"/>
      <c r="O103" s="2"/>
      <c r="P103" s="2"/>
      <c r="Q103" s="2"/>
      <c r="R103" s="2"/>
      <c r="S103" s="2"/>
      <c r="T103" s="2"/>
      <c r="U103" s="2"/>
      <c r="Z103" s="168"/>
      <c r="AL103" s="2"/>
      <c r="AM103" s="2"/>
      <c r="AN103" s="2"/>
      <c r="AO103" s="2"/>
      <c r="AP103" s="2"/>
    </row>
    <row r="104" spans="2:43" x14ac:dyDescent="0.25">
      <c r="B104" s="103" t="s">
        <v>161</v>
      </c>
      <c r="C104" s="135"/>
      <c r="D104" s="609"/>
      <c r="E104" s="609"/>
      <c r="F104" s="609"/>
      <c r="G104" s="182" t="str">
        <f t="shared" ref="G104:G114" si="0">IFERROR(C104/D104,"")</f>
        <v/>
      </c>
      <c r="H104" s="183"/>
      <c r="I104" s="2"/>
      <c r="J104" s="2"/>
      <c r="K104" s="2"/>
      <c r="L104" s="2"/>
      <c r="M104" s="172"/>
      <c r="N104" s="2"/>
      <c r="O104" s="2"/>
      <c r="P104" s="2"/>
      <c r="Q104" s="2"/>
      <c r="R104" s="2"/>
      <c r="S104" s="2"/>
      <c r="T104" s="2"/>
      <c r="U104" s="2"/>
      <c r="Z104" s="168"/>
      <c r="AL104" s="2"/>
      <c r="AM104" s="2"/>
      <c r="AN104" s="2"/>
      <c r="AO104" s="2"/>
      <c r="AP104" s="2"/>
    </row>
    <row r="105" spans="2:43" x14ac:dyDescent="0.25">
      <c r="B105" s="103" t="s">
        <v>161</v>
      </c>
      <c r="C105" s="135"/>
      <c r="D105" s="609"/>
      <c r="E105" s="609"/>
      <c r="F105" s="609"/>
      <c r="G105" s="182" t="str">
        <f t="shared" si="0"/>
        <v/>
      </c>
      <c r="H105" s="183"/>
      <c r="I105" s="2"/>
      <c r="J105" s="2"/>
      <c r="K105" s="2"/>
      <c r="L105" s="2"/>
      <c r="M105" s="172"/>
      <c r="N105" s="2"/>
      <c r="O105" s="2"/>
      <c r="P105" s="2"/>
      <c r="Q105" s="2"/>
      <c r="R105" s="2"/>
      <c r="S105" s="2"/>
      <c r="T105" s="2"/>
      <c r="U105" s="2"/>
      <c r="Z105" s="168"/>
      <c r="AL105" s="2"/>
      <c r="AM105" s="2"/>
      <c r="AN105" s="2"/>
      <c r="AO105" s="2"/>
      <c r="AP105" s="2"/>
    </row>
    <row r="106" spans="2:43" x14ac:dyDescent="0.25">
      <c r="B106" s="103" t="s">
        <v>161</v>
      </c>
      <c r="C106" s="135"/>
      <c r="D106" s="609"/>
      <c r="E106" s="609"/>
      <c r="F106" s="609"/>
      <c r="G106" s="182" t="str">
        <f t="shared" si="0"/>
        <v/>
      </c>
      <c r="H106" s="183"/>
      <c r="I106" s="2"/>
      <c r="J106" s="2"/>
      <c r="K106" s="2"/>
      <c r="L106" s="2"/>
      <c r="M106" s="172"/>
      <c r="N106" s="2"/>
      <c r="O106" s="2"/>
      <c r="P106" s="2"/>
      <c r="Q106" s="2"/>
      <c r="R106" s="2"/>
      <c r="S106" s="2"/>
      <c r="T106" s="2"/>
      <c r="U106" s="2"/>
      <c r="Z106" s="168"/>
      <c r="AL106" s="2"/>
      <c r="AM106" s="2"/>
      <c r="AN106" s="2"/>
      <c r="AO106" s="2"/>
      <c r="AP106" s="2"/>
    </row>
    <row r="107" spans="2:43" x14ac:dyDescent="0.25">
      <c r="B107" s="103" t="s">
        <v>161</v>
      </c>
      <c r="C107" s="135"/>
      <c r="D107" s="609"/>
      <c r="E107" s="609"/>
      <c r="F107" s="609"/>
      <c r="G107" s="182" t="str">
        <f t="shared" si="0"/>
        <v/>
      </c>
      <c r="H107" s="183"/>
      <c r="I107" s="2"/>
      <c r="J107" s="2"/>
      <c r="K107" s="2"/>
      <c r="L107" s="2"/>
      <c r="M107" s="172"/>
      <c r="N107" s="2"/>
      <c r="O107" s="2"/>
      <c r="P107" s="2"/>
      <c r="Q107" s="2"/>
      <c r="R107" s="2"/>
      <c r="S107" s="2"/>
      <c r="T107" s="2"/>
      <c r="U107" s="2"/>
      <c r="Z107" s="168"/>
      <c r="AL107" s="2"/>
      <c r="AM107" s="2"/>
      <c r="AN107" s="2"/>
      <c r="AO107" s="2"/>
      <c r="AP107" s="2"/>
    </row>
    <row r="108" spans="2:43" x14ac:dyDescent="0.25">
      <c r="B108" s="103" t="s">
        <v>161</v>
      </c>
      <c r="C108" s="135"/>
      <c r="D108" s="609"/>
      <c r="E108" s="609"/>
      <c r="F108" s="609"/>
      <c r="G108" s="182" t="str">
        <f t="shared" si="0"/>
        <v/>
      </c>
      <c r="H108" s="183"/>
      <c r="I108" s="2"/>
      <c r="J108" s="2"/>
      <c r="K108" s="2"/>
      <c r="L108" s="2"/>
      <c r="M108" s="172"/>
      <c r="N108" s="2"/>
      <c r="O108" s="2"/>
      <c r="P108" s="2"/>
      <c r="Q108" s="2"/>
      <c r="R108" s="2"/>
      <c r="S108" s="2"/>
      <c r="T108" s="2"/>
      <c r="U108" s="2"/>
      <c r="Z108" s="168"/>
      <c r="AL108" s="2"/>
      <c r="AM108" s="2"/>
      <c r="AN108" s="2"/>
      <c r="AO108" s="2"/>
      <c r="AP108" s="2"/>
    </row>
    <row r="109" spans="2:43" x14ac:dyDescent="0.25">
      <c r="B109" s="103" t="s">
        <v>161</v>
      </c>
      <c r="C109" s="135"/>
      <c r="D109" s="609"/>
      <c r="E109" s="609"/>
      <c r="F109" s="609"/>
      <c r="G109" s="182" t="str">
        <f t="shared" si="0"/>
        <v/>
      </c>
      <c r="H109" s="183"/>
      <c r="I109" s="2"/>
      <c r="J109" s="2"/>
      <c r="K109" s="2"/>
      <c r="L109" s="2"/>
      <c r="M109" s="172"/>
      <c r="N109" s="2"/>
      <c r="O109" s="2"/>
      <c r="P109" s="2"/>
      <c r="Q109" s="2"/>
      <c r="R109" s="2"/>
      <c r="S109" s="2"/>
      <c r="T109" s="2"/>
      <c r="U109" s="2"/>
      <c r="Z109" s="168"/>
      <c r="AL109" s="2"/>
      <c r="AM109" s="2"/>
      <c r="AN109" s="2"/>
      <c r="AO109" s="2"/>
      <c r="AP109" s="2"/>
    </row>
    <row r="110" spans="2:43" x14ac:dyDescent="0.25">
      <c r="B110" s="103" t="s">
        <v>161</v>
      </c>
      <c r="C110" s="135"/>
      <c r="D110" s="609"/>
      <c r="E110" s="609"/>
      <c r="F110" s="609"/>
      <c r="G110" s="182" t="str">
        <f t="shared" si="0"/>
        <v/>
      </c>
      <c r="H110" s="183"/>
      <c r="I110" s="2"/>
      <c r="J110" s="2"/>
      <c r="K110" s="2"/>
      <c r="L110" s="2"/>
      <c r="M110" s="172"/>
      <c r="N110" s="2"/>
      <c r="O110" s="2"/>
      <c r="P110" s="2"/>
      <c r="Q110" s="2"/>
      <c r="R110" s="2"/>
      <c r="S110" s="2"/>
      <c r="T110" s="2"/>
      <c r="U110" s="2"/>
      <c r="Z110" s="168"/>
      <c r="AL110" s="2"/>
      <c r="AM110" s="2"/>
      <c r="AN110" s="2"/>
      <c r="AO110" s="2"/>
      <c r="AP110" s="2"/>
    </row>
    <row r="111" spans="2:43" x14ac:dyDescent="0.25">
      <c r="B111" s="103" t="s">
        <v>161</v>
      </c>
      <c r="C111" s="135"/>
      <c r="D111" s="609"/>
      <c r="E111" s="609"/>
      <c r="F111" s="609"/>
      <c r="G111" s="182" t="str">
        <f t="shared" si="0"/>
        <v/>
      </c>
      <c r="H111" s="183"/>
      <c r="I111" s="2"/>
      <c r="J111" s="2"/>
      <c r="K111" s="2"/>
      <c r="L111" s="2"/>
      <c r="M111" s="172"/>
      <c r="N111" s="2"/>
      <c r="O111" s="2"/>
      <c r="P111" s="2"/>
      <c r="Q111" s="2"/>
      <c r="R111" s="2"/>
      <c r="S111" s="2"/>
      <c r="T111" s="2"/>
      <c r="U111" s="2"/>
      <c r="Z111" s="168"/>
      <c r="AL111" s="2"/>
      <c r="AM111" s="2"/>
      <c r="AN111" s="2"/>
      <c r="AO111" s="2"/>
      <c r="AP111" s="2"/>
    </row>
    <row r="112" spans="2:43" ht="15" customHeight="1" x14ac:dyDescent="0.25">
      <c r="B112" s="103" t="s">
        <v>161</v>
      </c>
      <c r="C112" s="135"/>
      <c r="D112" s="609"/>
      <c r="E112" s="609"/>
      <c r="F112" s="609"/>
      <c r="G112" s="182" t="str">
        <f t="shared" si="0"/>
        <v/>
      </c>
      <c r="H112" s="183"/>
      <c r="I112" s="2"/>
      <c r="J112" s="2"/>
      <c r="K112" s="2"/>
      <c r="L112" s="2"/>
      <c r="M112" s="172"/>
      <c r="N112" s="2"/>
      <c r="O112" s="2"/>
      <c r="P112" s="2"/>
      <c r="Q112" s="2"/>
      <c r="R112" s="2"/>
      <c r="S112" s="2"/>
      <c r="T112" s="2"/>
      <c r="U112" s="2"/>
      <c r="Z112" s="168"/>
      <c r="AL112" s="2"/>
      <c r="AM112" s="2"/>
      <c r="AN112" s="2"/>
      <c r="AO112" s="2"/>
      <c r="AP112" s="2"/>
    </row>
    <row r="113" spans="1:43" x14ac:dyDescent="0.25">
      <c r="B113" s="103" t="s">
        <v>161</v>
      </c>
      <c r="C113" s="135"/>
      <c r="D113" s="609"/>
      <c r="E113" s="609"/>
      <c r="F113" s="609"/>
      <c r="G113" s="182" t="str">
        <f t="shared" si="0"/>
        <v/>
      </c>
      <c r="H113" s="183"/>
      <c r="I113" s="2"/>
      <c r="J113" s="2"/>
      <c r="K113" s="2"/>
      <c r="L113" s="2"/>
      <c r="M113" s="172"/>
      <c r="N113" s="2"/>
      <c r="O113" s="2"/>
      <c r="P113" s="2"/>
      <c r="Q113" s="2"/>
      <c r="R113" s="2"/>
      <c r="S113" s="2"/>
      <c r="T113" s="2"/>
      <c r="U113" s="2"/>
      <c r="Z113" s="168"/>
      <c r="AL113" s="2"/>
      <c r="AM113" s="2"/>
      <c r="AN113" s="2"/>
      <c r="AO113" s="2"/>
      <c r="AP113" s="2"/>
    </row>
    <row r="114" spans="1:43" x14ac:dyDescent="0.25">
      <c r="B114" s="103" t="s">
        <v>161</v>
      </c>
      <c r="C114" s="135"/>
      <c r="D114" s="609"/>
      <c r="E114" s="609"/>
      <c r="F114" s="609"/>
      <c r="G114" s="182" t="str">
        <f t="shared" si="0"/>
        <v/>
      </c>
      <c r="H114" s="183"/>
      <c r="I114" s="5"/>
      <c r="J114" s="5"/>
      <c r="K114" s="5"/>
      <c r="L114" s="2"/>
      <c r="M114" s="172"/>
      <c r="N114" s="2"/>
      <c r="O114" s="2"/>
      <c r="P114" s="2"/>
      <c r="Q114" s="2"/>
      <c r="R114" s="2"/>
      <c r="S114" s="2"/>
      <c r="T114" s="2"/>
      <c r="U114" s="2"/>
      <c r="Z114" s="168"/>
      <c r="AL114" s="2"/>
      <c r="AM114" s="2"/>
      <c r="AN114" s="2"/>
      <c r="AO114" s="2"/>
      <c r="AP114" s="2"/>
    </row>
    <row r="115" spans="1:43" x14ac:dyDescent="0.25">
      <c r="B115" s="2"/>
      <c r="C115" s="2"/>
      <c r="D115" s="2"/>
      <c r="E115" s="2"/>
      <c r="F115" s="2"/>
      <c r="G115" s="2"/>
      <c r="H115" s="172"/>
      <c r="I115" s="2"/>
      <c r="J115" s="2"/>
      <c r="K115" s="2"/>
      <c r="L115" s="2"/>
      <c r="M115" s="2"/>
      <c r="N115" s="172"/>
      <c r="O115" s="2"/>
      <c r="P115" s="2"/>
      <c r="Q115" s="2"/>
      <c r="R115" s="2"/>
      <c r="S115" s="2"/>
      <c r="T115" s="2"/>
      <c r="U115" s="2"/>
      <c r="AA115" s="168"/>
      <c r="AL115" s="2"/>
      <c r="AM115" s="2"/>
      <c r="AN115" s="2"/>
      <c r="AO115" s="2"/>
      <c r="AP115" s="2"/>
      <c r="AQ115" s="2"/>
    </row>
    <row r="116" spans="1:43" x14ac:dyDescent="0.25">
      <c r="B116" s="172"/>
      <c r="C116" s="2"/>
      <c r="D116" s="2"/>
      <c r="E116" s="2"/>
      <c r="F116" s="2"/>
      <c r="G116" s="2"/>
      <c r="H116" s="17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168"/>
    </row>
    <row r="117" spans="1:43" ht="27" customHeight="1" x14ac:dyDescent="0.25">
      <c r="A117" s="24"/>
      <c r="B117" s="41" t="s">
        <v>54</v>
      </c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</row>
    <row r="118" spans="1:43" ht="17.25" customHeight="1" x14ac:dyDescent="0.25">
      <c r="B118" s="166" t="s">
        <v>2381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43" ht="20.25" customHeight="1" x14ac:dyDescent="0.25">
      <c r="A119" s="165"/>
      <c r="B119" s="99" t="s">
        <v>2919</v>
      </c>
      <c r="C119" s="177"/>
      <c r="D119" s="177"/>
      <c r="E119" s="177"/>
      <c r="F119" s="177"/>
      <c r="G119" s="177"/>
      <c r="H119" s="177"/>
      <c r="I119" s="177"/>
      <c r="J119" s="177"/>
      <c r="K119" s="168"/>
      <c r="L119" s="177"/>
      <c r="M119" s="177"/>
      <c r="N119" s="177"/>
      <c r="O119" s="177"/>
      <c r="P119" s="177"/>
      <c r="Q119" s="5"/>
      <c r="R119" s="5"/>
      <c r="S119" s="5"/>
      <c r="T119" s="5"/>
      <c r="U119" s="5"/>
    </row>
    <row r="120" spans="1:43" ht="20.25" customHeight="1" x14ac:dyDescent="0.25">
      <c r="A120" s="165"/>
      <c r="B120" s="659" t="s">
        <v>261</v>
      </c>
      <c r="C120" s="660"/>
      <c r="D120" s="660" t="s">
        <v>2966</v>
      </c>
      <c r="E120" s="672"/>
      <c r="F120" s="669" t="s">
        <v>5</v>
      </c>
      <c r="G120" s="670"/>
      <c r="H120" s="670"/>
      <c r="I120" s="670"/>
      <c r="J120" s="670"/>
      <c r="K120" s="670"/>
      <c r="L120" s="670"/>
      <c r="M120" s="670"/>
      <c r="N120" s="670"/>
      <c r="O120" s="670"/>
      <c r="P120" s="670"/>
      <c r="Q120" s="671"/>
      <c r="R120" s="663" t="s">
        <v>40</v>
      </c>
      <c r="S120" s="5"/>
      <c r="T120" s="657" t="s">
        <v>103</v>
      </c>
      <c r="U120" s="657"/>
      <c r="V120" s="657"/>
      <c r="W120" s="657"/>
      <c r="AA120" s="2" t="s">
        <v>2504</v>
      </c>
      <c r="AL120" s="2"/>
      <c r="AM120" s="2"/>
    </row>
    <row r="121" spans="1:43" ht="24.75" customHeight="1" x14ac:dyDescent="0.25">
      <c r="A121" s="165"/>
      <c r="B121" s="661"/>
      <c r="C121" s="662"/>
      <c r="D121" s="662"/>
      <c r="E121" s="673"/>
      <c r="F121" s="95" t="s">
        <v>28</v>
      </c>
      <c r="G121" s="95" t="s">
        <v>29</v>
      </c>
      <c r="H121" s="95" t="s">
        <v>30</v>
      </c>
      <c r="I121" s="95" t="s">
        <v>31</v>
      </c>
      <c r="J121" s="95" t="s">
        <v>32</v>
      </c>
      <c r="K121" s="95" t="s">
        <v>33</v>
      </c>
      <c r="L121" s="95" t="s">
        <v>34</v>
      </c>
      <c r="M121" s="95" t="s">
        <v>35</v>
      </c>
      <c r="N121" s="95" t="s">
        <v>36</v>
      </c>
      <c r="O121" s="95" t="s">
        <v>37</v>
      </c>
      <c r="P121" s="95" t="s">
        <v>38</v>
      </c>
      <c r="Q121" s="95" t="s">
        <v>39</v>
      </c>
      <c r="R121" s="663"/>
      <c r="S121" s="5"/>
      <c r="T121" s="657"/>
      <c r="U121" s="657"/>
      <c r="V121" s="657"/>
      <c r="W121" s="657"/>
      <c r="AA121" s="2" t="s">
        <v>2514</v>
      </c>
      <c r="AL121" s="2"/>
      <c r="AM121" s="2"/>
    </row>
    <row r="122" spans="1:43" ht="20.25" customHeight="1" x14ac:dyDescent="0.25">
      <c r="A122" s="165"/>
      <c r="B122" s="127" t="s">
        <v>15</v>
      </c>
      <c r="C122" s="134"/>
      <c r="D122" s="127" t="s">
        <v>15</v>
      </c>
      <c r="E122" s="134"/>
      <c r="F122" s="304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14">
        <f t="shared" ref="R122:R128" si="1">SUM(F122:Q122)</f>
        <v>0</v>
      </c>
      <c r="S122" s="5"/>
      <c r="T122" s="655" t="s">
        <v>102</v>
      </c>
      <c r="U122" s="655"/>
      <c r="V122" s="655"/>
      <c r="W122" s="655"/>
      <c r="AA122" s="2" t="s">
        <v>2438</v>
      </c>
      <c r="AL122" s="2"/>
      <c r="AM122" s="2"/>
    </row>
    <row r="123" spans="1:43" ht="20.25" customHeight="1" x14ac:dyDescent="0.25">
      <c r="A123" s="165"/>
      <c r="B123" s="127" t="s">
        <v>15</v>
      </c>
      <c r="C123" s="134"/>
      <c r="D123" s="127" t="s">
        <v>15</v>
      </c>
      <c r="E123" s="134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14">
        <f t="shared" si="1"/>
        <v>0</v>
      </c>
      <c r="S123" s="5"/>
      <c r="T123" s="655"/>
      <c r="U123" s="655"/>
      <c r="V123" s="655"/>
      <c r="W123" s="655"/>
      <c r="AA123" s="2" t="s">
        <v>2515</v>
      </c>
      <c r="AL123" s="2"/>
      <c r="AM123" s="2"/>
    </row>
    <row r="124" spans="1:43" ht="20.25" customHeight="1" x14ac:dyDescent="0.25">
      <c r="A124" s="165"/>
      <c r="B124" s="127" t="s">
        <v>15</v>
      </c>
      <c r="C124" s="134"/>
      <c r="D124" s="127" t="s">
        <v>15</v>
      </c>
      <c r="E124" s="134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14">
        <f t="shared" si="1"/>
        <v>0</v>
      </c>
      <c r="S124" s="5"/>
      <c r="T124" s="655"/>
      <c r="U124" s="655"/>
      <c r="V124" s="655"/>
      <c r="W124" s="655"/>
      <c r="AL124" s="2"/>
      <c r="AM124" s="2"/>
    </row>
    <row r="125" spans="1:43" ht="20.25" customHeight="1" x14ac:dyDescent="0.25">
      <c r="A125" s="165"/>
      <c r="B125" s="127" t="s">
        <v>15</v>
      </c>
      <c r="C125" s="134"/>
      <c r="D125" s="127" t="s">
        <v>15</v>
      </c>
      <c r="E125" s="134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14">
        <f t="shared" si="1"/>
        <v>0</v>
      </c>
      <c r="S125" s="5"/>
      <c r="T125" s="655"/>
      <c r="U125" s="655"/>
      <c r="V125" s="655"/>
      <c r="W125" s="655"/>
      <c r="AL125" s="2"/>
      <c r="AM125" s="2"/>
    </row>
    <row r="126" spans="1:43" ht="20.25" customHeight="1" x14ac:dyDescent="0.25">
      <c r="A126" s="165"/>
      <c r="B126" s="127" t="s">
        <v>15</v>
      </c>
      <c r="C126" s="134"/>
      <c r="D126" s="127" t="s">
        <v>15</v>
      </c>
      <c r="E126" s="134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14">
        <f t="shared" si="1"/>
        <v>0</v>
      </c>
      <c r="S126" s="5"/>
      <c r="T126" s="655"/>
      <c r="U126" s="655"/>
      <c r="V126" s="655"/>
      <c r="W126" s="655"/>
      <c r="AL126" s="2"/>
      <c r="AM126" s="2"/>
    </row>
    <row r="127" spans="1:43" ht="20.25" customHeight="1" x14ac:dyDescent="0.25">
      <c r="A127" s="165"/>
      <c r="B127" s="127" t="s">
        <v>15</v>
      </c>
      <c r="C127" s="134"/>
      <c r="D127" s="127" t="s">
        <v>15</v>
      </c>
      <c r="E127" s="134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14">
        <f t="shared" si="1"/>
        <v>0</v>
      </c>
      <c r="S127" s="5"/>
      <c r="T127" s="655"/>
      <c r="U127" s="655"/>
      <c r="V127" s="655"/>
      <c r="W127" s="655"/>
      <c r="AL127" s="2"/>
      <c r="AM127" s="2"/>
    </row>
    <row r="128" spans="1:43" ht="20.25" customHeight="1" x14ac:dyDescent="0.25">
      <c r="A128" s="165"/>
      <c r="B128" s="127" t="s">
        <v>15</v>
      </c>
      <c r="C128" s="134"/>
      <c r="D128" s="127" t="s">
        <v>15</v>
      </c>
      <c r="E128" s="134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14">
        <f t="shared" si="1"/>
        <v>0</v>
      </c>
      <c r="S128" s="5"/>
      <c r="T128" s="655"/>
      <c r="U128" s="655"/>
      <c r="V128" s="655"/>
      <c r="W128" s="655"/>
      <c r="AL128" s="2"/>
      <c r="AM128" s="2"/>
    </row>
    <row r="129" spans="1:40" ht="20.25" customHeight="1" x14ac:dyDescent="0.25">
      <c r="A129" s="165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168"/>
      <c r="Q129" s="168"/>
      <c r="R129" s="168"/>
      <c r="S129" s="177"/>
      <c r="T129" s="177"/>
      <c r="U129" s="177"/>
    </row>
    <row r="130" spans="1:40" ht="20.25" customHeight="1" x14ac:dyDescent="0.25">
      <c r="A130" s="165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168"/>
      <c r="Q130" s="168"/>
      <c r="R130" s="168"/>
      <c r="S130" s="177"/>
      <c r="T130" s="177"/>
      <c r="U130" s="177"/>
    </row>
    <row r="131" spans="1:40" ht="20.25" customHeight="1" x14ac:dyDescent="0.25">
      <c r="A131" s="165"/>
      <c r="B131" s="166" t="s">
        <v>2381</v>
      </c>
      <c r="C131" s="177"/>
      <c r="D131" s="177"/>
      <c r="E131" s="177"/>
      <c r="F131" s="177"/>
      <c r="G131" s="177"/>
      <c r="H131" s="177"/>
      <c r="I131" s="177"/>
      <c r="J131" s="177"/>
      <c r="K131" s="168"/>
      <c r="L131" s="177"/>
      <c r="M131" s="177"/>
      <c r="N131" s="177"/>
      <c r="O131" s="177"/>
      <c r="P131" s="177"/>
      <c r="Q131" s="5"/>
      <c r="R131" s="168"/>
      <c r="S131" s="168"/>
      <c r="T131" s="168"/>
      <c r="U131" s="168"/>
    </row>
    <row r="132" spans="1:40" ht="20.25" customHeight="1" x14ac:dyDescent="0.25">
      <c r="A132" s="165"/>
      <c r="B132" s="99" t="s">
        <v>2920</v>
      </c>
      <c r="C132" s="177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177"/>
      <c r="Q132" s="5"/>
      <c r="R132" s="177"/>
      <c r="S132" s="177"/>
      <c r="T132" s="177"/>
      <c r="U132" s="177"/>
    </row>
    <row r="133" spans="1:40" ht="38.25" customHeight="1" x14ac:dyDescent="0.25">
      <c r="A133" s="165"/>
      <c r="B133" s="590" t="s">
        <v>261</v>
      </c>
      <c r="C133" s="607"/>
      <c r="D133" s="681" t="s">
        <v>2485</v>
      </c>
      <c r="E133" s="682"/>
      <c r="F133" s="679"/>
      <c r="G133" s="676" t="s">
        <v>5</v>
      </c>
      <c r="H133" s="677"/>
      <c r="I133" s="677"/>
      <c r="J133" s="677"/>
      <c r="K133" s="677"/>
      <c r="L133" s="677"/>
      <c r="M133" s="677"/>
      <c r="N133" s="677"/>
      <c r="O133" s="677"/>
      <c r="P133" s="677"/>
      <c r="Q133" s="677"/>
      <c r="R133" s="678"/>
      <c r="S133" s="654" t="s">
        <v>2416</v>
      </c>
      <c r="T133" s="5"/>
      <c r="U133" s="656" t="s">
        <v>105</v>
      </c>
      <c r="V133" s="656"/>
      <c r="W133" s="656"/>
      <c r="X133" s="656"/>
      <c r="AL133" s="2"/>
      <c r="AM133" s="2"/>
      <c r="AN133" s="2"/>
    </row>
    <row r="134" spans="1:40" ht="35.25" customHeight="1" x14ac:dyDescent="0.25">
      <c r="A134" s="165"/>
      <c r="B134" s="591"/>
      <c r="C134" s="608"/>
      <c r="D134" s="683"/>
      <c r="E134" s="684"/>
      <c r="F134" s="680"/>
      <c r="G134" s="95" t="s">
        <v>28</v>
      </c>
      <c r="H134" s="95" t="s">
        <v>29</v>
      </c>
      <c r="I134" s="95" t="s">
        <v>30</v>
      </c>
      <c r="J134" s="95" t="s">
        <v>31</v>
      </c>
      <c r="K134" s="95" t="s">
        <v>32</v>
      </c>
      <c r="L134" s="95" t="s">
        <v>33</v>
      </c>
      <c r="M134" s="95" t="s">
        <v>34</v>
      </c>
      <c r="N134" s="95" t="s">
        <v>35</v>
      </c>
      <c r="O134" s="95" t="s">
        <v>36</v>
      </c>
      <c r="P134" s="95" t="s">
        <v>37</v>
      </c>
      <c r="Q134" s="95" t="s">
        <v>38</v>
      </c>
      <c r="R134" s="184" t="s">
        <v>39</v>
      </c>
      <c r="S134" s="654"/>
      <c r="T134" s="5"/>
      <c r="U134" s="656"/>
      <c r="V134" s="656"/>
      <c r="W134" s="656"/>
      <c r="X134" s="656"/>
      <c r="AL134" s="2"/>
      <c r="AM134" s="2"/>
      <c r="AN134" s="2"/>
    </row>
    <row r="135" spans="1:40" ht="33" customHeight="1" x14ac:dyDescent="0.25">
      <c r="A135" s="165"/>
      <c r="B135" s="127" t="s">
        <v>15</v>
      </c>
      <c r="C135" s="134"/>
      <c r="D135" s="127" t="s">
        <v>15</v>
      </c>
      <c r="E135" s="134"/>
      <c r="F135" s="303" t="s">
        <v>289</v>
      </c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4"/>
      <c r="R135" s="100"/>
      <c r="S135" s="100"/>
      <c r="T135" s="5"/>
      <c r="U135" s="655" t="s">
        <v>102</v>
      </c>
      <c r="V135" s="655"/>
      <c r="W135" s="655"/>
      <c r="X135" s="655"/>
      <c r="AL135" s="2"/>
      <c r="AM135" s="2"/>
      <c r="AN135" s="2"/>
    </row>
    <row r="136" spans="1:40" ht="30.75" customHeight="1" x14ac:dyDescent="0.25">
      <c r="A136" s="165"/>
      <c r="B136" s="127" t="s">
        <v>15</v>
      </c>
      <c r="C136" s="134"/>
      <c r="D136" s="127" t="s">
        <v>15</v>
      </c>
      <c r="E136" s="134"/>
      <c r="F136" s="303" t="s">
        <v>289</v>
      </c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5"/>
      <c r="U136" s="655"/>
      <c r="V136" s="655"/>
      <c r="W136" s="655"/>
      <c r="X136" s="655"/>
      <c r="AL136" s="2"/>
      <c r="AM136" s="2"/>
      <c r="AN136" s="2"/>
    </row>
    <row r="137" spans="1:40" ht="30.75" customHeight="1" x14ac:dyDescent="0.25">
      <c r="A137" s="165"/>
      <c r="B137" s="127" t="s">
        <v>15</v>
      </c>
      <c r="C137" s="134"/>
      <c r="D137" s="127" t="s">
        <v>15</v>
      </c>
      <c r="E137" s="134"/>
      <c r="F137" s="303" t="s">
        <v>289</v>
      </c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5"/>
      <c r="U137" s="655"/>
      <c r="V137" s="655"/>
      <c r="W137" s="655"/>
      <c r="X137" s="655"/>
      <c r="AL137" s="2"/>
      <c r="AM137" s="2"/>
      <c r="AN137" s="2"/>
    </row>
    <row r="138" spans="1:40" ht="32.25" customHeight="1" x14ac:dyDescent="0.25">
      <c r="A138" s="165"/>
      <c r="B138" s="127" t="s">
        <v>15</v>
      </c>
      <c r="C138" s="134"/>
      <c r="D138" s="127" t="s">
        <v>15</v>
      </c>
      <c r="E138" s="134"/>
      <c r="F138" s="303" t="s">
        <v>289</v>
      </c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5"/>
      <c r="U138" s="655"/>
      <c r="V138" s="655"/>
      <c r="W138" s="655"/>
      <c r="X138" s="655"/>
      <c r="AL138" s="2"/>
      <c r="AM138" s="2"/>
      <c r="AN138" s="2"/>
    </row>
    <row r="139" spans="1:40" ht="32.25" customHeight="1" x14ac:dyDescent="0.25">
      <c r="A139" s="165"/>
      <c r="B139" s="127" t="s">
        <v>15</v>
      </c>
      <c r="C139" s="134"/>
      <c r="D139" s="127" t="s">
        <v>15</v>
      </c>
      <c r="E139" s="134"/>
      <c r="F139" s="303" t="s">
        <v>289</v>
      </c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5"/>
      <c r="U139" s="655"/>
      <c r="V139" s="655"/>
      <c r="W139" s="655"/>
      <c r="X139" s="655"/>
      <c r="AL139" s="2"/>
      <c r="AM139" s="2"/>
      <c r="AN139" s="2"/>
    </row>
    <row r="140" spans="1:40" ht="32.25" customHeight="1" x14ac:dyDescent="0.25">
      <c r="A140" s="165"/>
      <c r="B140" s="127" t="s">
        <v>15</v>
      </c>
      <c r="C140" s="134"/>
      <c r="D140" s="127" t="s">
        <v>15</v>
      </c>
      <c r="E140" s="134"/>
      <c r="F140" s="303" t="s">
        <v>289</v>
      </c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5"/>
      <c r="U140" s="655"/>
      <c r="V140" s="655"/>
      <c r="W140" s="655"/>
      <c r="X140" s="655"/>
      <c r="AL140" s="2"/>
      <c r="AM140" s="2"/>
      <c r="AN140" s="2"/>
    </row>
    <row r="141" spans="1:40" ht="32.25" customHeight="1" x14ac:dyDescent="0.25">
      <c r="A141" s="165"/>
      <c r="B141" s="127" t="s">
        <v>15</v>
      </c>
      <c r="C141" s="134"/>
      <c r="D141" s="127" t="s">
        <v>15</v>
      </c>
      <c r="E141" s="134"/>
      <c r="F141" s="303" t="s">
        <v>289</v>
      </c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5"/>
      <c r="U141" s="655"/>
      <c r="V141" s="655"/>
      <c r="W141" s="655"/>
      <c r="X141" s="655"/>
      <c r="AL141" s="2"/>
      <c r="AM141" s="2"/>
      <c r="AN141" s="2"/>
    </row>
    <row r="142" spans="1:40" ht="32.25" customHeight="1" x14ac:dyDescent="0.25">
      <c r="A142" s="165"/>
      <c r="B142" s="127" t="s">
        <v>15</v>
      </c>
      <c r="C142" s="134"/>
      <c r="D142" s="127" t="s">
        <v>15</v>
      </c>
      <c r="E142" s="134"/>
      <c r="F142" s="303" t="s">
        <v>289</v>
      </c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5"/>
      <c r="U142" s="655"/>
      <c r="V142" s="655"/>
      <c r="W142" s="655"/>
      <c r="X142" s="655"/>
      <c r="AL142" s="2"/>
      <c r="AM142" s="2"/>
      <c r="AN142" s="2"/>
    </row>
    <row r="143" spans="1:40" ht="32.25" customHeight="1" x14ac:dyDescent="0.25">
      <c r="A143" s="165"/>
      <c r="B143" s="127" t="s">
        <v>15</v>
      </c>
      <c r="C143" s="134"/>
      <c r="D143" s="127" t="s">
        <v>15</v>
      </c>
      <c r="E143" s="134"/>
      <c r="F143" s="303" t="s">
        <v>289</v>
      </c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5"/>
      <c r="U143" s="655"/>
      <c r="V143" s="655"/>
      <c r="W143" s="655"/>
      <c r="X143" s="655"/>
      <c r="AL143" s="2"/>
      <c r="AM143" s="2"/>
      <c r="AN143" s="2"/>
    </row>
    <row r="144" spans="1:40" ht="20.25" customHeight="1" x14ac:dyDescent="0.25">
      <c r="A144" s="165"/>
      <c r="B144" s="177"/>
      <c r="C144" s="177"/>
      <c r="D144" s="177"/>
      <c r="E144" s="177"/>
      <c r="F144" s="177"/>
      <c r="G144" s="177"/>
      <c r="H144" s="177"/>
      <c r="I144" s="177"/>
      <c r="J144" s="177"/>
      <c r="K144" s="168"/>
      <c r="L144" s="177"/>
      <c r="M144" s="177"/>
      <c r="N144" s="177"/>
      <c r="O144" s="177"/>
      <c r="P144" s="177"/>
      <c r="Q144" s="177"/>
      <c r="R144" s="5"/>
      <c r="S144" s="5"/>
      <c r="T144" s="5"/>
      <c r="U144" s="5"/>
    </row>
    <row r="145" spans="1:38" x14ac:dyDescent="0.25">
      <c r="A145" s="165"/>
      <c r="B145" s="165"/>
      <c r="C145" s="165"/>
      <c r="D145" s="165"/>
      <c r="E145" s="165"/>
      <c r="F145" s="165"/>
      <c r="G145" s="165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38" x14ac:dyDescent="0.25">
      <c r="B146" s="178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179"/>
      <c r="N146" s="179"/>
      <c r="O146" s="179"/>
      <c r="P146" s="179"/>
      <c r="Q146" s="179"/>
      <c r="R146" s="179"/>
      <c r="S146" s="179"/>
      <c r="T146" s="179"/>
      <c r="U146" s="2"/>
    </row>
    <row r="147" spans="1:38" ht="24.75" customHeight="1" x14ac:dyDescent="0.25">
      <c r="A147" s="24"/>
      <c r="B147" s="41" t="s">
        <v>2380</v>
      </c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</row>
    <row r="148" spans="1:38" ht="22.5" customHeight="1" x14ac:dyDescent="0.25">
      <c r="B148" s="166" t="s">
        <v>2381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38" ht="15.75" x14ac:dyDescent="0.25">
      <c r="B149" s="99" t="s">
        <v>2921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180"/>
      <c r="V149" s="179"/>
      <c r="W149" s="179"/>
    </row>
    <row r="150" spans="1:38" ht="36" customHeight="1" x14ac:dyDescent="0.25">
      <c r="B150" s="143" t="s">
        <v>50</v>
      </c>
      <c r="C150" s="143" t="s">
        <v>51</v>
      </c>
      <c r="D150" s="652" t="s">
        <v>52</v>
      </c>
      <c r="E150" s="653"/>
      <c r="F150" s="143" t="s">
        <v>28</v>
      </c>
      <c r="G150" s="143" t="s">
        <v>29</v>
      </c>
      <c r="H150" s="95" t="s">
        <v>30</v>
      </c>
      <c r="I150" s="143" t="s">
        <v>31</v>
      </c>
      <c r="J150" s="95" t="s">
        <v>32</v>
      </c>
      <c r="K150" s="143" t="s">
        <v>33</v>
      </c>
      <c r="L150" s="143" t="s">
        <v>34</v>
      </c>
      <c r="M150" s="143" t="s">
        <v>45</v>
      </c>
      <c r="N150" s="143" t="s">
        <v>46</v>
      </c>
      <c r="O150" s="143" t="s">
        <v>47</v>
      </c>
      <c r="P150" s="95" t="s">
        <v>53</v>
      </c>
      <c r="Q150" s="143" t="s">
        <v>39</v>
      </c>
      <c r="R150" s="141" t="s">
        <v>82</v>
      </c>
      <c r="S150" s="2"/>
      <c r="T150" s="2"/>
      <c r="U150" s="2"/>
      <c r="V150" s="178"/>
      <c r="W150" s="179"/>
      <c r="X150" s="179"/>
      <c r="AL150" s="2"/>
    </row>
    <row r="151" spans="1:38" ht="19.5" customHeight="1" x14ac:dyDescent="0.25">
      <c r="B151" s="100"/>
      <c r="C151" s="100"/>
      <c r="D151" s="127" t="s">
        <v>15</v>
      </c>
      <c r="E151" s="134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14">
        <f>SUM(F151:Q151)</f>
        <v>0</v>
      </c>
      <c r="S151" s="2"/>
      <c r="T151" s="2"/>
      <c r="U151" s="2"/>
      <c r="V151" s="178"/>
      <c r="W151" s="179"/>
      <c r="X151" s="179"/>
      <c r="AL151" s="2"/>
    </row>
    <row r="152" spans="1:38" ht="19.5" customHeight="1" x14ac:dyDescent="0.25">
      <c r="B152" s="100"/>
      <c r="C152" s="100"/>
      <c r="D152" s="127" t="s">
        <v>15</v>
      </c>
      <c r="E152" s="134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14">
        <f t="shared" ref="R152:R165" si="2">SUM(F152:Q152)</f>
        <v>0</v>
      </c>
      <c r="S152" s="2"/>
      <c r="T152" s="2"/>
      <c r="U152" s="2"/>
      <c r="V152" s="178"/>
      <c r="W152" s="179"/>
      <c r="X152" s="179"/>
      <c r="AL152" s="2"/>
    </row>
    <row r="153" spans="1:38" ht="19.5" customHeight="1" x14ac:dyDescent="0.25">
      <c r="B153" s="100"/>
      <c r="C153" s="100"/>
      <c r="D153" s="127" t="s">
        <v>15</v>
      </c>
      <c r="E153" s="134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14">
        <f t="shared" si="2"/>
        <v>0</v>
      </c>
      <c r="S153" s="2"/>
      <c r="T153" s="2"/>
      <c r="U153" s="2"/>
      <c r="V153" s="178"/>
      <c r="W153" s="179"/>
      <c r="X153" s="179"/>
      <c r="AL153" s="2"/>
    </row>
    <row r="154" spans="1:38" ht="19.5" customHeight="1" x14ac:dyDescent="0.25">
      <c r="B154" s="100"/>
      <c r="C154" s="100"/>
      <c r="D154" s="127" t="s">
        <v>15</v>
      </c>
      <c r="E154" s="134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14">
        <f t="shared" si="2"/>
        <v>0</v>
      </c>
      <c r="S154" s="2"/>
      <c r="T154" s="2"/>
      <c r="U154" s="2"/>
      <c r="V154" s="178"/>
      <c r="W154" s="179"/>
      <c r="X154" s="179"/>
      <c r="AL154" s="2"/>
    </row>
    <row r="155" spans="1:38" ht="19.5" customHeight="1" x14ac:dyDescent="0.25">
      <c r="B155" s="100"/>
      <c r="C155" s="100"/>
      <c r="D155" s="127" t="s">
        <v>15</v>
      </c>
      <c r="E155" s="134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14">
        <f t="shared" si="2"/>
        <v>0</v>
      </c>
      <c r="S155" s="2"/>
      <c r="T155" s="2"/>
      <c r="U155" s="2"/>
      <c r="V155" s="178"/>
      <c r="W155" s="179"/>
      <c r="X155" s="179"/>
      <c r="AL155" s="2"/>
    </row>
    <row r="156" spans="1:38" x14ac:dyDescent="0.25">
      <c r="B156" s="100"/>
      <c r="C156" s="100"/>
      <c r="D156" s="127" t="s">
        <v>15</v>
      </c>
      <c r="E156" s="134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14">
        <f t="shared" si="2"/>
        <v>0</v>
      </c>
      <c r="S156" s="2"/>
      <c r="T156" s="2"/>
      <c r="U156" s="2"/>
      <c r="V156" s="163"/>
      <c r="AL156" s="2"/>
    </row>
    <row r="157" spans="1:38" x14ac:dyDescent="0.25">
      <c r="B157" s="100"/>
      <c r="C157" s="100"/>
      <c r="D157" s="127" t="s">
        <v>15</v>
      </c>
      <c r="E157" s="134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14">
        <f t="shared" si="2"/>
        <v>0</v>
      </c>
      <c r="S157" s="2"/>
      <c r="T157" s="2"/>
      <c r="U157" s="2"/>
      <c r="V157" s="163"/>
      <c r="AL157" s="2"/>
    </row>
    <row r="158" spans="1:38" x14ac:dyDescent="0.25">
      <c r="B158" s="100"/>
      <c r="C158" s="100"/>
      <c r="D158" s="127" t="s">
        <v>15</v>
      </c>
      <c r="E158" s="134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14">
        <f t="shared" si="2"/>
        <v>0</v>
      </c>
      <c r="S158" s="2"/>
      <c r="T158" s="2"/>
      <c r="U158" s="2"/>
      <c r="V158" s="163"/>
      <c r="AL158" s="2"/>
    </row>
    <row r="159" spans="1:38" x14ac:dyDescent="0.25">
      <c r="B159" s="100"/>
      <c r="C159" s="100"/>
      <c r="D159" s="127" t="s">
        <v>15</v>
      </c>
      <c r="E159" s="134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14">
        <f t="shared" si="2"/>
        <v>0</v>
      </c>
      <c r="S159" s="2"/>
      <c r="T159" s="2"/>
      <c r="U159" s="2"/>
      <c r="V159" s="163"/>
      <c r="AL159" s="2"/>
    </row>
    <row r="160" spans="1:38" x14ac:dyDescent="0.25">
      <c r="B160" s="100"/>
      <c r="C160" s="100"/>
      <c r="D160" s="127" t="s">
        <v>15</v>
      </c>
      <c r="E160" s="134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14">
        <f t="shared" si="2"/>
        <v>0</v>
      </c>
      <c r="S160" s="2"/>
      <c r="T160" s="2"/>
      <c r="U160" s="2"/>
      <c r="V160" s="163"/>
      <c r="AL160" s="2"/>
    </row>
    <row r="161" spans="2:38" x14ac:dyDescent="0.25">
      <c r="B161" s="100"/>
      <c r="C161" s="100"/>
      <c r="D161" s="127" t="s">
        <v>15</v>
      </c>
      <c r="E161" s="134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14">
        <f t="shared" si="2"/>
        <v>0</v>
      </c>
      <c r="S161" s="2"/>
      <c r="T161" s="2"/>
      <c r="U161" s="2"/>
      <c r="V161" s="163"/>
      <c r="AL161" s="2"/>
    </row>
    <row r="162" spans="2:38" x14ac:dyDescent="0.25">
      <c r="B162" s="100"/>
      <c r="C162" s="100"/>
      <c r="D162" s="127" t="s">
        <v>15</v>
      </c>
      <c r="E162" s="134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14">
        <f t="shared" si="2"/>
        <v>0</v>
      </c>
      <c r="S162" s="2"/>
      <c r="T162" s="2"/>
      <c r="U162" s="2"/>
      <c r="V162" s="163"/>
      <c r="AL162" s="2"/>
    </row>
    <row r="163" spans="2:38" x14ac:dyDescent="0.25">
      <c r="B163" s="100"/>
      <c r="C163" s="100"/>
      <c r="D163" s="127" t="s">
        <v>15</v>
      </c>
      <c r="E163" s="134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14">
        <f t="shared" si="2"/>
        <v>0</v>
      </c>
      <c r="S163" s="2"/>
      <c r="T163" s="2"/>
      <c r="U163" s="2"/>
      <c r="V163" s="163"/>
      <c r="AL163" s="2"/>
    </row>
    <row r="164" spans="2:38" x14ac:dyDescent="0.25">
      <c r="B164" s="100"/>
      <c r="C164" s="100"/>
      <c r="D164" s="127" t="s">
        <v>15</v>
      </c>
      <c r="E164" s="134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14">
        <f t="shared" si="2"/>
        <v>0</v>
      </c>
      <c r="S164" s="2"/>
      <c r="T164" s="2"/>
      <c r="U164" s="2"/>
      <c r="V164" s="163"/>
      <c r="AL164" s="2"/>
    </row>
    <row r="165" spans="2:38" x14ac:dyDescent="0.25">
      <c r="B165" s="100"/>
      <c r="C165" s="100"/>
      <c r="D165" s="127" t="s">
        <v>15</v>
      </c>
      <c r="E165" s="134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14">
        <f t="shared" si="2"/>
        <v>0</v>
      </c>
      <c r="S165" s="2"/>
      <c r="T165" s="2"/>
      <c r="U165" s="2"/>
      <c r="V165" s="163"/>
      <c r="AL165" s="2"/>
    </row>
    <row r="166" spans="2:38" x14ac:dyDescent="0.25">
      <c r="B166" s="16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163"/>
    </row>
    <row r="167" spans="2:38" x14ac:dyDescent="0.25">
      <c r="B167" s="166" t="s">
        <v>2381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163"/>
    </row>
    <row r="168" spans="2:38" ht="15.75" x14ac:dyDescent="0.25">
      <c r="B168" s="99" t="s">
        <v>2922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180"/>
      <c r="V168" s="179"/>
      <c r="W168" s="179"/>
    </row>
    <row r="169" spans="2:38" ht="36" customHeight="1" x14ac:dyDescent="0.25">
      <c r="B169" s="143" t="s">
        <v>50</v>
      </c>
      <c r="C169" s="143" t="s">
        <v>51</v>
      </c>
      <c r="D169" s="652" t="s">
        <v>52</v>
      </c>
      <c r="E169" s="653"/>
      <c r="F169" s="143" t="s">
        <v>28</v>
      </c>
      <c r="G169" s="143" t="s">
        <v>29</v>
      </c>
      <c r="H169" s="95" t="s">
        <v>30</v>
      </c>
      <c r="I169" s="143" t="s">
        <v>31</v>
      </c>
      <c r="J169" s="95" t="s">
        <v>32</v>
      </c>
      <c r="K169" s="143" t="s">
        <v>33</v>
      </c>
      <c r="L169" s="143" t="s">
        <v>34</v>
      </c>
      <c r="M169" s="143" t="s">
        <v>45</v>
      </c>
      <c r="N169" s="143" t="s">
        <v>46</v>
      </c>
      <c r="O169" s="143" t="s">
        <v>47</v>
      </c>
      <c r="P169" s="95" t="s">
        <v>53</v>
      </c>
      <c r="Q169" s="143" t="s">
        <v>39</v>
      </c>
      <c r="R169" s="141" t="s">
        <v>82</v>
      </c>
      <c r="S169" s="2"/>
      <c r="T169" s="2"/>
      <c r="U169" s="2"/>
      <c r="V169" s="178"/>
      <c r="W169" s="179"/>
      <c r="X169" s="179"/>
      <c r="AL169" s="2"/>
    </row>
    <row r="170" spans="2:38" ht="19.5" customHeight="1" x14ac:dyDescent="0.25">
      <c r="B170" s="100"/>
      <c r="C170" s="100"/>
      <c r="D170" s="127" t="s">
        <v>15</v>
      </c>
      <c r="E170" s="134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14">
        <f>SUM(F170:Q170)</f>
        <v>0</v>
      </c>
      <c r="S170" s="2"/>
      <c r="T170" s="2"/>
      <c r="U170" s="2"/>
      <c r="V170" s="178"/>
      <c r="W170" s="179"/>
      <c r="X170" s="179"/>
      <c r="AL170" s="2"/>
    </row>
    <row r="171" spans="2:38" ht="19.5" customHeight="1" x14ac:dyDescent="0.25">
      <c r="B171" s="100"/>
      <c r="C171" s="100"/>
      <c r="D171" s="127" t="s">
        <v>15</v>
      </c>
      <c r="E171" s="134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14">
        <f>SUM(F171:Q171)</f>
        <v>0</v>
      </c>
      <c r="S171" s="2"/>
      <c r="T171" s="2"/>
      <c r="U171" s="2"/>
      <c r="V171" s="178"/>
      <c r="W171" s="179"/>
      <c r="X171" s="179"/>
      <c r="AL171" s="2"/>
    </row>
    <row r="172" spans="2:38" ht="19.5" customHeight="1" x14ac:dyDescent="0.25">
      <c r="B172" s="100"/>
      <c r="C172" s="100"/>
      <c r="D172" s="127" t="s">
        <v>15</v>
      </c>
      <c r="E172" s="134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14">
        <f>SUM(F172:Q172)</f>
        <v>0</v>
      </c>
      <c r="S172" s="2"/>
      <c r="T172" s="2"/>
      <c r="U172" s="2"/>
      <c r="V172" s="178"/>
      <c r="W172" s="179"/>
      <c r="X172" s="179"/>
      <c r="AL172" s="2"/>
    </row>
    <row r="173" spans="2:38" ht="19.5" customHeight="1" x14ac:dyDescent="0.25">
      <c r="B173" s="100"/>
      <c r="C173" s="100"/>
      <c r="D173" s="127" t="s">
        <v>15</v>
      </c>
      <c r="E173" s="134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14">
        <f>SUM(F173:Q173)</f>
        <v>0</v>
      </c>
      <c r="S173" s="2"/>
      <c r="T173" s="2"/>
      <c r="U173" s="2"/>
      <c r="V173" s="178"/>
      <c r="W173" s="179"/>
      <c r="X173" s="179"/>
      <c r="AL173" s="2"/>
    </row>
    <row r="174" spans="2:38" ht="19.5" customHeight="1" x14ac:dyDescent="0.25">
      <c r="B174" s="100"/>
      <c r="C174" s="100"/>
      <c r="D174" s="127" t="s">
        <v>15</v>
      </c>
      <c r="E174" s="134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14">
        <f>SUM(F174:Q174)</f>
        <v>0</v>
      </c>
      <c r="S174" s="2"/>
      <c r="T174" s="2"/>
      <c r="U174" s="2"/>
      <c r="V174" s="178"/>
      <c r="W174" s="179"/>
      <c r="X174" s="179"/>
      <c r="AL174" s="2"/>
    </row>
    <row r="175" spans="2:38" x14ac:dyDescent="0.25">
      <c r="B175" s="100"/>
      <c r="C175" s="100"/>
      <c r="D175" s="127" t="s">
        <v>15</v>
      </c>
      <c r="E175" s="134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14">
        <f t="shared" ref="R175:R188" si="3">SUM(F175:Q175)</f>
        <v>0</v>
      </c>
      <c r="S175" s="2"/>
      <c r="T175" s="2"/>
      <c r="U175" s="2"/>
      <c r="V175" s="163"/>
      <c r="AL175" s="2"/>
    </row>
    <row r="176" spans="2:38" x14ac:dyDescent="0.25">
      <c r="B176" s="100"/>
      <c r="C176" s="100"/>
      <c r="D176" s="127" t="s">
        <v>15</v>
      </c>
      <c r="E176" s="134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14">
        <f t="shared" si="3"/>
        <v>0</v>
      </c>
      <c r="S176" s="2"/>
      <c r="T176" s="2"/>
      <c r="U176" s="2"/>
      <c r="V176" s="163"/>
      <c r="AL176" s="2"/>
    </row>
    <row r="177" spans="2:38" x14ac:dyDescent="0.25">
      <c r="B177" s="100"/>
      <c r="C177" s="100"/>
      <c r="D177" s="127" t="s">
        <v>15</v>
      </c>
      <c r="E177" s="134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14">
        <f t="shared" si="3"/>
        <v>0</v>
      </c>
      <c r="S177" s="2"/>
      <c r="T177" s="2"/>
      <c r="U177" s="2"/>
      <c r="V177" s="163"/>
      <c r="AL177" s="2"/>
    </row>
    <row r="178" spans="2:38" x14ac:dyDescent="0.25">
      <c r="B178" s="100"/>
      <c r="C178" s="100"/>
      <c r="D178" s="127" t="s">
        <v>15</v>
      </c>
      <c r="E178" s="134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14">
        <f t="shared" si="3"/>
        <v>0</v>
      </c>
      <c r="S178" s="2"/>
      <c r="T178" s="2"/>
      <c r="U178" s="2"/>
      <c r="V178" s="163"/>
      <c r="AL178" s="2"/>
    </row>
    <row r="179" spans="2:38" x14ac:dyDescent="0.25">
      <c r="B179" s="100"/>
      <c r="C179" s="100"/>
      <c r="D179" s="127" t="s">
        <v>15</v>
      </c>
      <c r="E179" s="134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14">
        <f t="shared" si="3"/>
        <v>0</v>
      </c>
      <c r="S179" s="2"/>
      <c r="T179" s="2"/>
      <c r="U179" s="2"/>
      <c r="V179" s="163"/>
      <c r="AL179" s="2"/>
    </row>
    <row r="180" spans="2:38" x14ac:dyDescent="0.25">
      <c r="B180" s="100"/>
      <c r="C180" s="100"/>
      <c r="D180" s="127" t="s">
        <v>15</v>
      </c>
      <c r="E180" s="134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14">
        <f t="shared" si="3"/>
        <v>0</v>
      </c>
      <c r="S180" s="2"/>
      <c r="T180" s="2"/>
      <c r="U180" s="2"/>
      <c r="V180" s="163"/>
      <c r="AL180" s="2"/>
    </row>
    <row r="181" spans="2:38" x14ac:dyDescent="0.25">
      <c r="B181" s="100"/>
      <c r="C181" s="100"/>
      <c r="D181" s="127" t="s">
        <v>15</v>
      </c>
      <c r="E181" s="134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14">
        <f t="shared" si="3"/>
        <v>0</v>
      </c>
      <c r="S181" s="2"/>
      <c r="T181" s="2"/>
      <c r="U181" s="2"/>
      <c r="AL181" s="2"/>
    </row>
    <row r="182" spans="2:38" x14ac:dyDescent="0.25">
      <c r="B182" s="100"/>
      <c r="C182" s="100"/>
      <c r="D182" s="127" t="s">
        <v>15</v>
      </c>
      <c r="E182" s="134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14">
        <f t="shared" si="3"/>
        <v>0</v>
      </c>
      <c r="S182" s="2"/>
      <c r="T182" s="2"/>
      <c r="U182" s="2"/>
      <c r="AL182" s="2"/>
    </row>
    <row r="183" spans="2:38" x14ac:dyDescent="0.25">
      <c r="B183" s="100"/>
      <c r="C183" s="100"/>
      <c r="D183" s="127" t="s">
        <v>15</v>
      </c>
      <c r="E183" s="134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14">
        <f t="shared" si="3"/>
        <v>0</v>
      </c>
      <c r="S183" s="2"/>
      <c r="T183" s="2"/>
      <c r="U183" s="2"/>
      <c r="AL183" s="2"/>
    </row>
    <row r="184" spans="2:38" x14ac:dyDescent="0.25">
      <c r="B184" s="100"/>
      <c r="C184" s="100"/>
      <c r="D184" s="127" t="s">
        <v>15</v>
      </c>
      <c r="E184" s="134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14">
        <f t="shared" si="3"/>
        <v>0</v>
      </c>
      <c r="S184" s="2"/>
      <c r="T184" s="2"/>
      <c r="U184" s="2"/>
      <c r="AL184" s="2"/>
    </row>
    <row r="185" spans="2:38" x14ac:dyDescent="0.25">
      <c r="B185" s="100"/>
      <c r="C185" s="100"/>
      <c r="D185" s="127" t="s">
        <v>15</v>
      </c>
      <c r="E185" s="134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14">
        <f t="shared" si="3"/>
        <v>0</v>
      </c>
      <c r="S185" s="2"/>
      <c r="T185" s="2"/>
      <c r="U185" s="2"/>
      <c r="AL185" s="2"/>
    </row>
    <row r="186" spans="2:38" x14ac:dyDescent="0.25">
      <c r="B186" s="100"/>
      <c r="C186" s="100"/>
      <c r="D186" s="127" t="s">
        <v>15</v>
      </c>
      <c r="E186" s="134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14">
        <f t="shared" si="3"/>
        <v>0</v>
      </c>
      <c r="S186" s="2"/>
      <c r="T186" s="2"/>
      <c r="U186" s="2"/>
      <c r="AL186" s="2"/>
    </row>
    <row r="187" spans="2:38" x14ac:dyDescent="0.25">
      <c r="B187" s="100"/>
      <c r="C187" s="100"/>
      <c r="D187" s="127" t="s">
        <v>15</v>
      </c>
      <c r="E187" s="134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14">
        <f t="shared" si="3"/>
        <v>0</v>
      </c>
      <c r="S187" s="2"/>
      <c r="T187" s="2"/>
      <c r="U187" s="2"/>
      <c r="AL187" s="2"/>
    </row>
    <row r="188" spans="2:38" x14ac:dyDescent="0.25">
      <c r="B188" s="100"/>
      <c r="C188" s="100"/>
      <c r="D188" s="127" t="s">
        <v>15</v>
      </c>
      <c r="E188" s="134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14">
        <f t="shared" si="3"/>
        <v>0</v>
      </c>
      <c r="S188" s="2"/>
      <c r="T188" s="2"/>
      <c r="U188" s="2"/>
      <c r="AL188" s="2"/>
    </row>
    <row r="189" spans="2:38" x14ac:dyDescent="0.25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2:38" x14ac:dyDescent="0.25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2:38" x14ac:dyDescent="0.25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2:38" x14ac:dyDescent="0.25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2:21" x14ac:dyDescent="0.25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2:21" x14ac:dyDescent="0.25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2:21" x14ac:dyDescent="0.25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2:21" x14ac:dyDescent="0.25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2:21" x14ac:dyDescent="0.25">
      <c r="B197" s="131"/>
      <c r="C197" s="2"/>
      <c r="D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2:21" x14ac:dyDescent="0.25">
      <c r="B198" s="158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2:21" x14ac:dyDescent="0.25">
      <c r="B199" s="131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2:21" x14ac:dyDescent="0.25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2" spans="2:21" x14ac:dyDescent="0.25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2:21" x14ac:dyDescent="0.25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2:21" x14ac:dyDescent="0.25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2:21" x14ac:dyDescent="0.25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2:21" x14ac:dyDescent="0.25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2:21" x14ac:dyDescent="0.25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2:21" x14ac:dyDescent="0.25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2:21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2:21" x14ac:dyDescent="0.25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2:21" x14ac:dyDescent="0.25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2:21" x14ac:dyDescent="0.25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2:21" x14ac:dyDescent="0.25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2:21" x14ac:dyDescent="0.25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2:21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2:21" x14ac:dyDescent="0.25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2:21" x14ac:dyDescent="0.25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2:21" x14ac:dyDescent="0.25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2:21" x14ac:dyDescent="0.25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2:21" x14ac:dyDescent="0.25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2:21" x14ac:dyDescent="0.25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2:21" x14ac:dyDescent="0.25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2:21" x14ac:dyDescent="0.25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2:21" x14ac:dyDescent="0.25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2:21" x14ac:dyDescent="0.25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2:21" x14ac:dyDescent="0.25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2:21" x14ac:dyDescent="0.25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2:21" x14ac:dyDescent="0.25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2:21" x14ac:dyDescent="0.25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2:21" x14ac:dyDescent="0.25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2:21" x14ac:dyDescent="0.25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2:21" x14ac:dyDescent="0.25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2:21" x14ac:dyDescent="0.25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2:21" x14ac:dyDescent="0.25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2:21" x14ac:dyDescent="0.25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2:21" x14ac:dyDescent="0.25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2:21" x14ac:dyDescent="0.25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2:21" x14ac:dyDescent="0.25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2:21" x14ac:dyDescent="0.25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2:21" x14ac:dyDescent="0.25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2:21" x14ac:dyDescent="0.25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2:21" x14ac:dyDescent="0.25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2:21" x14ac:dyDescent="0.25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2:21" x14ac:dyDescent="0.25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2:21" x14ac:dyDescent="0.25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2:21" x14ac:dyDescent="0.25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2:21" x14ac:dyDescent="0.25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2:21" x14ac:dyDescent="0.25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2:21" x14ac:dyDescent="0.25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2:21" x14ac:dyDescent="0.25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2:21" x14ac:dyDescent="0.25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2:21" x14ac:dyDescent="0.25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2:21" x14ac:dyDescent="0.25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2:21" x14ac:dyDescent="0.25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2:21" x14ac:dyDescent="0.25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2:21" x14ac:dyDescent="0.25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2:21" x14ac:dyDescent="0.25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2:21" x14ac:dyDescent="0.25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2:21" x14ac:dyDescent="0.25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2:21" x14ac:dyDescent="0.25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2:21" x14ac:dyDescent="0.25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2:21" x14ac:dyDescent="0.25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2:21" x14ac:dyDescent="0.25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2:21" x14ac:dyDescent="0.25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2:21" x14ac:dyDescent="0.25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2:21" x14ac:dyDescent="0.25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2:21" x14ac:dyDescent="0.25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2:21" x14ac:dyDescent="0.25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2:21" x14ac:dyDescent="0.25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2:21" x14ac:dyDescent="0.25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2:21" x14ac:dyDescent="0.25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2:21" x14ac:dyDescent="0.25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2:21" x14ac:dyDescent="0.25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2:21" x14ac:dyDescent="0.25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2:21" x14ac:dyDescent="0.25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2:21" x14ac:dyDescent="0.25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2:21" x14ac:dyDescent="0.25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2:21" x14ac:dyDescent="0.25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2:21" x14ac:dyDescent="0.25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2:21" x14ac:dyDescent="0.25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2:21" x14ac:dyDescent="0.25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2:21" x14ac:dyDescent="0.25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2:21" x14ac:dyDescent="0.25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2:21" x14ac:dyDescent="0.25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2:21" x14ac:dyDescent="0.25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2:21" x14ac:dyDescent="0.25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2:21" x14ac:dyDescent="0.25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2:21" x14ac:dyDescent="0.25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2:21" x14ac:dyDescent="0.25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2:21" x14ac:dyDescent="0.25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2:21" x14ac:dyDescent="0.25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2:21" x14ac:dyDescent="0.25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2:21" x14ac:dyDescent="0.25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2:21" x14ac:dyDescent="0.25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2:21" x14ac:dyDescent="0.25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2:21" x14ac:dyDescent="0.25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2:21" x14ac:dyDescent="0.25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2:21" x14ac:dyDescent="0.25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2:21" x14ac:dyDescent="0.25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2:21" x14ac:dyDescent="0.25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2:21" x14ac:dyDescent="0.25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2:21" x14ac:dyDescent="0.25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2:21" x14ac:dyDescent="0.25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2:21" x14ac:dyDescent="0.25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2:21" x14ac:dyDescent="0.25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2:21" x14ac:dyDescent="0.25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2:21" x14ac:dyDescent="0.25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2:21" x14ac:dyDescent="0.25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2:21" x14ac:dyDescent="0.25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2:21" x14ac:dyDescent="0.25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2:21" x14ac:dyDescent="0.25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2:21" x14ac:dyDescent="0.25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2:21" x14ac:dyDescent="0.25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2:21" x14ac:dyDescent="0.25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2:21" x14ac:dyDescent="0.25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2:21" x14ac:dyDescent="0.25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2:21" x14ac:dyDescent="0.25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2:21" x14ac:dyDescent="0.25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2:21" x14ac:dyDescent="0.25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2:21" x14ac:dyDescent="0.25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2:21" x14ac:dyDescent="0.25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2:21" x14ac:dyDescent="0.25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2:21" x14ac:dyDescent="0.25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2:21" x14ac:dyDescent="0.25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2:21" x14ac:dyDescent="0.25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2:21" x14ac:dyDescent="0.25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2:21" x14ac:dyDescent="0.25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2:21" x14ac:dyDescent="0.25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2:21" x14ac:dyDescent="0.25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2:21" x14ac:dyDescent="0.25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2:21" x14ac:dyDescent="0.25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2:21" x14ac:dyDescent="0.25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2:21" x14ac:dyDescent="0.25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2:21" x14ac:dyDescent="0.25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2:21" x14ac:dyDescent="0.25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2:21" x14ac:dyDescent="0.25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2:21" x14ac:dyDescent="0.25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2:21" x14ac:dyDescent="0.25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2:21" x14ac:dyDescent="0.25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2:21" x14ac:dyDescent="0.25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2:21" x14ac:dyDescent="0.25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2:21" x14ac:dyDescent="0.25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2:21" x14ac:dyDescent="0.25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2:21" x14ac:dyDescent="0.25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2:21" x14ac:dyDescent="0.25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2:21" x14ac:dyDescent="0.25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2:21" x14ac:dyDescent="0.25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2:21" x14ac:dyDescent="0.25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2:21" x14ac:dyDescent="0.25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2:21" x14ac:dyDescent="0.25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2:21" x14ac:dyDescent="0.25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2:21" x14ac:dyDescent="0.25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2:21" x14ac:dyDescent="0.25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2:21" x14ac:dyDescent="0.25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2:21" x14ac:dyDescent="0.25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2:21" x14ac:dyDescent="0.25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2:21" x14ac:dyDescent="0.25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2:21" x14ac:dyDescent="0.25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2:21" x14ac:dyDescent="0.25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2:21" x14ac:dyDescent="0.25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2:21" x14ac:dyDescent="0.25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2:21" x14ac:dyDescent="0.25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2:21" x14ac:dyDescent="0.25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2:21" x14ac:dyDescent="0.25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2:21" x14ac:dyDescent="0.25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2:21" x14ac:dyDescent="0.25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2:21" x14ac:dyDescent="0.25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2:21" x14ac:dyDescent="0.25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2:21" x14ac:dyDescent="0.25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2:21" x14ac:dyDescent="0.25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2:21" x14ac:dyDescent="0.25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2:21" x14ac:dyDescent="0.25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2:21" x14ac:dyDescent="0.25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2:21" x14ac:dyDescent="0.25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2:21" x14ac:dyDescent="0.25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2:21" x14ac:dyDescent="0.25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2:21" x14ac:dyDescent="0.25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2:21" x14ac:dyDescent="0.25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2:21" x14ac:dyDescent="0.25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2:21" x14ac:dyDescent="0.25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2:21" x14ac:dyDescent="0.25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2:21" x14ac:dyDescent="0.25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2:21" x14ac:dyDescent="0.25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</sheetData>
  <sheetProtection algorithmName="SHA-512" hashValue="5JqyGFGWMU5qexLNZDaPRfDAX9S4XeQHXqVzbTExLXNnJDv/5eV+FTkBfYV8p6/yT6o+kr00ZkAnw51jaU6jCA==" saltValue="3Y+RlFVEtrsKQ/kZxSr6gg==" spinCount="100000" sheet="1" objects="1" scenarios="1"/>
  <customSheetViews>
    <customSheetView guid="{3C65655F-F5CB-4AFF-9FBB-FFE0704F7A17}" scale="70">
      <selection activeCell="Q10" sqref="Q10"/>
      <colBreaks count="1" manualBreakCount="1">
        <brk id="21" max="1048575" man="1"/>
      </colBreaks>
      <pageMargins left="0.7" right="0.7" top="0.75" bottom="0.75" header="0.3" footer="0.3"/>
      <pageSetup paperSize="9" scale="35" orientation="portrait" r:id="rId1"/>
    </customSheetView>
  </customSheetViews>
  <mergeCells count="45">
    <mergeCell ref="E11:K11"/>
    <mergeCell ref="E12:K12"/>
    <mergeCell ref="E13:K13"/>
    <mergeCell ref="B6:C6"/>
    <mergeCell ref="B133:C134"/>
    <mergeCell ref="B20:F20"/>
    <mergeCell ref="E6:K6"/>
    <mergeCell ref="E7:K7"/>
    <mergeCell ref="E8:K8"/>
    <mergeCell ref="E9:K9"/>
    <mergeCell ref="E10:K10"/>
    <mergeCell ref="G133:R133"/>
    <mergeCell ref="F133:F134"/>
    <mergeCell ref="D133:E134"/>
    <mergeCell ref="D113:F113"/>
    <mergeCell ref="D114:F114"/>
    <mergeCell ref="T120:W121"/>
    <mergeCell ref="T122:W128"/>
    <mergeCell ref="B54:B55"/>
    <mergeCell ref="B120:C121"/>
    <mergeCell ref="R120:R121"/>
    <mergeCell ref="C54:G54"/>
    <mergeCell ref="D101:F102"/>
    <mergeCell ref="B101:B102"/>
    <mergeCell ref="C101:C102"/>
    <mergeCell ref="H101:H102"/>
    <mergeCell ref="C73:G73"/>
    <mergeCell ref="F120:Q120"/>
    <mergeCell ref="D120:E121"/>
    <mergeCell ref="D150:E150"/>
    <mergeCell ref="D169:E169"/>
    <mergeCell ref="S133:S134"/>
    <mergeCell ref="U135:X143"/>
    <mergeCell ref="G101:G102"/>
    <mergeCell ref="D103:F103"/>
    <mergeCell ref="D104:F104"/>
    <mergeCell ref="D105:F105"/>
    <mergeCell ref="D106:F106"/>
    <mergeCell ref="D107:F107"/>
    <mergeCell ref="D108:F108"/>
    <mergeCell ref="D109:F109"/>
    <mergeCell ref="D110:F110"/>
    <mergeCell ref="U133:X134"/>
    <mergeCell ref="D111:F111"/>
    <mergeCell ref="D112:F112"/>
  </mergeCells>
  <conditionalFormatting sqref="C122:C128">
    <cfRule type="expression" dxfId="99" priority="60">
      <formula>(B122&lt;&gt;"Outro")</formula>
    </cfRule>
  </conditionalFormatting>
  <conditionalFormatting sqref="C135:C143">
    <cfRule type="expression" dxfId="98" priority="36">
      <formula>(B135&lt;&gt;"Outro")</formula>
    </cfRule>
  </conditionalFormatting>
  <conditionalFormatting sqref="E7:E13">
    <cfRule type="expression" dxfId="97" priority="69">
      <formula>IF(D7="Não", TRUE,FALSE)</formula>
    </cfRule>
  </conditionalFormatting>
  <conditionalFormatting sqref="E122:E128">
    <cfRule type="expression" dxfId="96" priority="53">
      <formula>(D122&lt;&gt;"Outro")</formula>
    </cfRule>
  </conditionalFormatting>
  <conditionalFormatting sqref="E135:E143">
    <cfRule type="expression" dxfId="95" priority="35">
      <formula>(D135&lt;&gt;"Outro")</formula>
    </cfRule>
  </conditionalFormatting>
  <conditionalFormatting sqref="E151:E165">
    <cfRule type="expression" dxfId="94" priority="20">
      <formula>(D151&lt;&gt;"Outro")</formula>
    </cfRule>
  </conditionalFormatting>
  <conditionalFormatting sqref="E170:E188">
    <cfRule type="expression" dxfId="93" priority="1">
      <formula>(D170&lt;&gt;"Outro")</formula>
    </cfRule>
  </conditionalFormatting>
  <dataValidations count="4">
    <dataValidation type="list" allowBlank="1" showInputMessage="1" showErrorMessage="1" sqref="J15" xr:uid="{00000000-0002-0000-0500-000000000000}">
      <formula1>"SELECIONAR,Sim,Não"</formula1>
    </dataValidation>
    <dataValidation allowBlank="1" showInputMessage="1" showErrorMessage="1" prompt="O título da folha de cálculo encontra-se nesta célula" sqref="B1 I1" xr:uid="{00000000-0002-0000-0500-000001000000}"/>
    <dataValidation type="list" allowBlank="1" showInputMessage="1" showErrorMessage="1" sqref="B122:B128 B135:B143" xr:uid="{00000000-0002-0000-0500-000002000000}">
      <formula1>"&lt;Selecionar&gt;, Energia Elétrica, Gasóleo, Gasolina, Gás Natural, GPL, Fuel-Óleo , Outro"</formula1>
    </dataValidation>
    <dataValidation type="list" allowBlank="1" showInputMessage="1" showErrorMessage="1" sqref="D7:D13" xr:uid="{00000000-0002-0000-0500-000003000000}">
      <formula1>"&lt;Selecionar&gt;,Sim,Não"</formula1>
    </dataValidation>
  </dataValidations>
  <hyperlinks>
    <hyperlink ref="B2" location="Atividade!A1" display="&lt; Voltar ao ínicio" xr:uid="{00000000-0004-0000-0500-000000000000}"/>
    <hyperlink ref="B7:C7" location="Água" display="Recursos Hidricos captações" xr:uid="{00000000-0004-0000-0500-000001000000}"/>
    <hyperlink ref="B8:C8" location="Tabela_GR1.2__Consumo_total_de_água_na_instalação" display="Consumo total de água na instalação" xr:uid="{00000000-0004-0000-0500-000002000000}"/>
    <hyperlink ref="B9:C9" location="Tabela_GR1.3__Consumo_específico_de_água" display="Consumo específico de água" xr:uid="{00000000-0004-0000-0500-000003000000}"/>
    <hyperlink ref="B10:C10" location="Tabela_GR2.1__Consumo_de_energia_na_instalação" display="Consumo de energia na instalação" xr:uid="{00000000-0004-0000-0500-000004000000}"/>
    <hyperlink ref="B11:C11" location="Tabela_GR2.2__Consumo_específico_de_energia" display="Consumo específico de energia " xr:uid="{00000000-0004-0000-0500-000005000000}"/>
    <hyperlink ref="B12:G12" location="Tabela_GR3.1__Consumo_de_matérias_primas_virgens" display="Consumo de matérias primas virgens" xr:uid="{00000000-0004-0000-0500-000006000000}"/>
    <hyperlink ref="B13:G13" location="Tabela_GR3.1__Outras_matérias_primas__resíduos" display="Outras matérias-primas (resíduos)" xr:uid="{00000000-0004-0000-0500-000007000000}"/>
    <hyperlink ref="B17" location="Topo" display="&lt;&lt; Voltar ao topo" xr:uid="{00000000-0004-0000-0500-000008000000}"/>
    <hyperlink ref="B52" location="Topo" display="&lt;&lt; Voltar ao topo" xr:uid="{00000000-0004-0000-0500-000009000000}"/>
    <hyperlink ref="B99" location="Topo" display="&lt;&lt; Voltar ao topo" xr:uid="{00000000-0004-0000-0500-00000A000000}"/>
    <hyperlink ref="B118" location="Topo" display="&lt;&lt; Voltar ao topo" xr:uid="{00000000-0004-0000-0500-00000B000000}"/>
    <hyperlink ref="B131" location="Topo" display="&lt;&lt; Voltar ao topo" xr:uid="{00000000-0004-0000-0500-00000C000000}"/>
    <hyperlink ref="B148" location="Topo" display="&lt;&lt; Voltar ao topo" xr:uid="{00000000-0004-0000-0500-00000D000000}"/>
    <hyperlink ref="B167" location="Topo" display="&lt;&lt; Voltar ao topo" xr:uid="{00000000-0004-0000-0500-00000E000000}"/>
  </hyperlinks>
  <pageMargins left="0.25" right="0.25" top="0.75" bottom="0.75" header="0.3" footer="0.3"/>
  <pageSetup paperSize="9" scale="56" fitToHeight="0" orientation="landscape" r:id="rId2"/>
  <rowBreaks count="4" manualBreakCount="4">
    <brk id="51" max="20" man="1"/>
    <brk id="98" max="20" man="1"/>
    <brk id="130" max="20" man="1"/>
    <brk id="166" max="20" man="1"/>
  </rowBreaks>
  <colBreaks count="1" manualBreakCount="1">
    <brk id="21" max="1048575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4000000}">
          <x14:formula1>
            <xm:f>Suporte!$E$6:$E$15</xm:f>
          </x14:formula1>
          <xm:sqref>D122:D128 D135:D143</xm:sqref>
        </x14:dataValidation>
        <x14:dataValidation type="list" allowBlank="1" showInputMessage="1" showErrorMessage="1" xr:uid="{00000000-0002-0000-0500-000005000000}">
          <x14:formula1>
            <xm:f>Suporte!$F$6:$F$12</xm:f>
          </x14:formula1>
          <xm:sqref>D151:D165 D170:D188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Z728"/>
  <sheetViews>
    <sheetView tabSelected="1" zoomScale="80" zoomScaleNormal="80" zoomScaleSheetLayoutView="15" workbookViewId="0">
      <selection activeCell="A6" sqref="A6"/>
    </sheetView>
  </sheetViews>
  <sheetFormatPr defaultColWidth="9" defaultRowHeight="15" x14ac:dyDescent="0.25"/>
  <cols>
    <col min="2" max="2" width="13.375" customWidth="1"/>
    <col min="4" max="4" width="19" customWidth="1"/>
  </cols>
  <sheetData>
    <row r="1" spans="1:52" s="5" customFormat="1" ht="23.25" x14ac:dyDescent="0.25">
      <c r="A1" s="15"/>
      <c r="B1" s="87" t="s">
        <v>150</v>
      </c>
      <c r="C1" s="15"/>
      <c r="D1" s="15"/>
      <c r="E1" s="15"/>
      <c r="F1" s="15"/>
      <c r="G1" s="15"/>
      <c r="H1" s="159" t="s">
        <v>10</v>
      </c>
      <c r="I1" s="160">
        <f>Atividade!L3</f>
        <v>0</v>
      </c>
      <c r="J1" s="161" t="s">
        <v>6</v>
      </c>
      <c r="K1" s="160">
        <f>Atividade!I3</f>
        <v>2021</v>
      </c>
      <c r="L1" s="18"/>
      <c r="M1" s="15"/>
      <c r="N1" s="15"/>
      <c r="O1" s="16"/>
      <c r="P1" s="15"/>
      <c r="Q1" s="15"/>
      <c r="R1" s="15"/>
      <c r="S1" s="15"/>
      <c r="T1" s="15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 spans="1:52" s="5" customFormat="1" ht="18" customHeight="1" thickBot="1" x14ac:dyDescent="0.3">
      <c r="A2" s="13"/>
      <c r="B2" s="92" t="s">
        <v>11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 spans="1:52" s="5" customFormat="1" x14ac:dyDescent="0.25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6" spans="1:52" s="5" customFormat="1" ht="25.5" customHeight="1" x14ac:dyDescent="0.25">
      <c r="A6" s="24"/>
      <c r="B6" s="41" t="s">
        <v>2573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40"/>
      <c r="W6" s="40"/>
      <c r="X6" s="40"/>
      <c r="Y6" s="40"/>
      <c r="Z6" s="40"/>
      <c r="AA6" s="40"/>
    </row>
    <row r="7" spans="1:52" s="5" customFormat="1" ht="12" customHeight="1" x14ac:dyDescent="0.25">
      <c r="A7" s="176"/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</row>
    <row r="8" spans="1:52" s="5" customFormat="1" ht="12" customHeight="1" x14ac:dyDescent="0.25">
      <c r="A8" s="176"/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</row>
    <row r="9" spans="1:52" s="5" customFormat="1" ht="12.75" customHeight="1" x14ac:dyDescent="0.25">
      <c r="A9" s="176"/>
      <c r="B9" s="421" t="s">
        <v>2905</v>
      </c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1"/>
      <c r="U9" s="176"/>
      <c r="V9" s="176"/>
      <c r="W9" s="176"/>
      <c r="X9" s="176"/>
      <c r="Y9" s="176"/>
      <c r="Z9" s="176"/>
      <c r="AA9" s="176"/>
    </row>
    <row r="10" spans="1:52" ht="144" customHeight="1" x14ac:dyDescent="0.25">
      <c r="B10" s="142" t="s">
        <v>2594</v>
      </c>
      <c r="C10" s="612" t="s">
        <v>2420</v>
      </c>
      <c r="D10" s="614"/>
      <c r="E10" s="612" t="s">
        <v>2421</v>
      </c>
      <c r="F10" s="613"/>
      <c r="G10" s="614"/>
      <c r="H10" s="612" t="s">
        <v>2422</v>
      </c>
      <c r="I10" s="613"/>
      <c r="J10" s="613"/>
      <c r="K10" s="613"/>
      <c r="L10" s="613"/>
      <c r="M10" s="613"/>
      <c r="N10" s="613"/>
      <c r="O10" s="613"/>
      <c r="P10" s="613"/>
      <c r="Q10" s="614"/>
    </row>
    <row r="11" spans="1:52" ht="16.5" customHeight="1" x14ac:dyDescent="0.25">
      <c r="B11" s="135">
        <v>1</v>
      </c>
      <c r="C11" s="685"/>
      <c r="D11" s="685"/>
      <c r="E11" s="649"/>
      <c r="F11" s="650"/>
      <c r="G11" s="651"/>
      <c r="H11" s="609"/>
      <c r="I11" s="609"/>
      <c r="J11" s="609"/>
      <c r="K11" s="609"/>
      <c r="L11" s="609"/>
      <c r="M11" s="609"/>
      <c r="N11" s="609"/>
      <c r="O11" s="609"/>
      <c r="P11" s="609"/>
      <c r="Q11" s="609"/>
    </row>
    <row r="12" spans="1:52" x14ac:dyDescent="0.25">
      <c r="B12" s="135">
        <v>2</v>
      </c>
      <c r="C12" s="685"/>
      <c r="D12" s="685"/>
      <c r="E12" s="649"/>
      <c r="F12" s="650"/>
      <c r="G12" s="651"/>
      <c r="H12" s="609"/>
      <c r="I12" s="609"/>
      <c r="J12" s="609"/>
      <c r="K12" s="609"/>
      <c r="L12" s="609"/>
      <c r="M12" s="609"/>
      <c r="N12" s="609"/>
      <c r="O12" s="609"/>
      <c r="P12" s="609"/>
      <c r="Q12" s="609"/>
    </row>
    <row r="13" spans="1:52" x14ac:dyDescent="0.25">
      <c r="B13" s="135">
        <v>3</v>
      </c>
      <c r="C13" s="685"/>
      <c r="D13" s="685"/>
      <c r="E13" s="649"/>
      <c r="F13" s="650"/>
      <c r="G13" s="651"/>
      <c r="H13" s="609"/>
      <c r="I13" s="609"/>
      <c r="J13" s="609"/>
      <c r="K13" s="609"/>
      <c r="L13" s="609"/>
      <c r="M13" s="609"/>
      <c r="N13" s="609"/>
      <c r="O13" s="609"/>
      <c r="P13" s="609"/>
      <c r="Q13" s="609"/>
    </row>
    <row r="14" spans="1:52" x14ac:dyDescent="0.25">
      <c r="B14" s="135">
        <v>4</v>
      </c>
      <c r="C14" s="685"/>
      <c r="D14" s="685"/>
      <c r="E14" s="649"/>
      <c r="F14" s="650"/>
      <c r="G14" s="651"/>
      <c r="H14" s="609"/>
      <c r="I14" s="609"/>
      <c r="J14" s="609"/>
      <c r="K14" s="609"/>
      <c r="L14" s="609"/>
      <c r="M14" s="609"/>
      <c r="N14" s="609"/>
      <c r="O14" s="609"/>
      <c r="P14" s="609"/>
      <c r="Q14" s="609"/>
    </row>
    <row r="15" spans="1:52" x14ac:dyDescent="0.25">
      <c r="B15" s="135">
        <v>5</v>
      </c>
      <c r="C15" s="685"/>
      <c r="D15" s="685"/>
      <c r="E15" s="649"/>
      <c r="F15" s="650"/>
      <c r="G15" s="651"/>
      <c r="H15" s="609"/>
      <c r="I15" s="609"/>
      <c r="J15" s="609"/>
      <c r="K15" s="609"/>
      <c r="L15" s="609"/>
      <c r="M15" s="609"/>
      <c r="N15" s="609"/>
      <c r="O15" s="609"/>
      <c r="P15" s="609"/>
      <c r="Q15" s="609"/>
    </row>
    <row r="16" spans="1:52" x14ac:dyDescent="0.25">
      <c r="B16" s="135">
        <v>6</v>
      </c>
      <c r="C16" s="685"/>
      <c r="D16" s="685"/>
      <c r="E16" s="649"/>
      <c r="F16" s="650"/>
      <c r="G16" s="651"/>
      <c r="H16" s="609"/>
      <c r="I16" s="609"/>
      <c r="J16" s="609"/>
      <c r="K16" s="609"/>
      <c r="L16" s="609"/>
      <c r="M16" s="609"/>
      <c r="N16" s="609"/>
      <c r="O16" s="609"/>
      <c r="P16" s="609"/>
      <c r="Q16" s="609"/>
    </row>
    <row r="17" spans="2:17" x14ac:dyDescent="0.25">
      <c r="B17" s="135">
        <v>7</v>
      </c>
      <c r="C17" s="685"/>
      <c r="D17" s="685"/>
      <c r="E17" s="649"/>
      <c r="F17" s="650"/>
      <c r="G17" s="651"/>
      <c r="H17" s="609"/>
      <c r="I17" s="609"/>
      <c r="J17" s="609"/>
      <c r="K17" s="609"/>
      <c r="L17" s="609"/>
      <c r="M17" s="609"/>
      <c r="N17" s="609"/>
      <c r="O17" s="609"/>
      <c r="P17" s="609"/>
      <c r="Q17" s="609"/>
    </row>
    <row r="18" spans="2:17" x14ac:dyDescent="0.25">
      <c r="B18" s="135">
        <v>8</v>
      </c>
      <c r="C18" s="685"/>
      <c r="D18" s="685"/>
      <c r="E18" s="649"/>
      <c r="F18" s="650"/>
      <c r="G18" s="651"/>
      <c r="H18" s="609"/>
      <c r="I18" s="609"/>
      <c r="J18" s="609"/>
      <c r="K18" s="609"/>
      <c r="L18" s="609"/>
      <c r="M18" s="609"/>
      <c r="N18" s="609"/>
      <c r="O18" s="609"/>
      <c r="P18" s="609"/>
      <c r="Q18" s="609"/>
    </row>
    <row r="19" spans="2:17" x14ac:dyDescent="0.25">
      <c r="B19" s="135">
        <v>9</v>
      </c>
      <c r="C19" s="685"/>
      <c r="D19" s="685"/>
      <c r="E19" s="649"/>
      <c r="F19" s="650"/>
      <c r="G19" s="651"/>
      <c r="H19" s="609"/>
      <c r="I19" s="609"/>
      <c r="J19" s="609"/>
      <c r="K19" s="609"/>
      <c r="L19" s="609"/>
      <c r="M19" s="609"/>
      <c r="N19" s="609"/>
      <c r="O19" s="609"/>
      <c r="P19" s="609"/>
      <c r="Q19" s="609"/>
    </row>
    <row r="20" spans="2:17" x14ac:dyDescent="0.25">
      <c r="B20" s="135">
        <v>10</v>
      </c>
      <c r="C20" s="685"/>
      <c r="D20" s="685"/>
      <c r="E20" s="649"/>
      <c r="F20" s="650"/>
      <c r="G20" s="651"/>
      <c r="H20" s="609"/>
      <c r="I20" s="609"/>
      <c r="J20" s="609"/>
      <c r="K20" s="609"/>
      <c r="L20" s="609"/>
      <c r="M20" s="609"/>
      <c r="N20" s="609"/>
      <c r="O20" s="609"/>
      <c r="P20" s="609"/>
      <c r="Q20" s="609"/>
    </row>
    <row r="21" spans="2:17" x14ac:dyDescent="0.25">
      <c r="B21" s="135">
        <v>11</v>
      </c>
      <c r="C21" s="685"/>
      <c r="D21" s="685"/>
      <c r="E21" s="649"/>
      <c r="F21" s="650"/>
      <c r="G21" s="651"/>
      <c r="H21" s="609"/>
      <c r="I21" s="609"/>
      <c r="J21" s="609"/>
      <c r="K21" s="609"/>
      <c r="L21" s="609"/>
      <c r="M21" s="609"/>
      <c r="N21" s="609"/>
      <c r="O21" s="609"/>
      <c r="P21" s="609"/>
      <c r="Q21" s="609"/>
    </row>
    <row r="22" spans="2:17" x14ac:dyDescent="0.25">
      <c r="B22" s="135">
        <v>12</v>
      </c>
      <c r="C22" s="685"/>
      <c r="D22" s="685"/>
      <c r="E22" s="649"/>
      <c r="F22" s="650"/>
      <c r="G22" s="651"/>
      <c r="H22" s="609"/>
      <c r="I22" s="609"/>
      <c r="J22" s="609"/>
      <c r="K22" s="609"/>
      <c r="L22" s="609"/>
      <c r="M22" s="609"/>
      <c r="N22" s="609"/>
      <c r="O22" s="609"/>
      <c r="P22" s="609"/>
      <c r="Q22" s="609"/>
    </row>
    <row r="23" spans="2:17" x14ac:dyDescent="0.25">
      <c r="B23" s="135">
        <v>13</v>
      </c>
      <c r="C23" s="685"/>
      <c r="D23" s="685"/>
      <c r="E23" s="649"/>
      <c r="F23" s="650"/>
      <c r="G23" s="651"/>
      <c r="H23" s="609"/>
      <c r="I23" s="609"/>
      <c r="J23" s="609"/>
      <c r="K23" s="609"/>
      <c r="L23" s="609"/>
      <c r="M23" s="609"/>
      <c r="N23" s="609"/>
      <c r="O23" s="609"/>
      <c r="P23" s="609"/>
      <c r="Q23" s="609"/>
    </row>
    <row r="24" spans="2:17" x14ac:dyDescent="0.25">
      <c r="B24" s="135">
        <v>14</v>
      </c>
      <c r="C24" s="685"/>
      <c r="D24" s="685"/>
      <c r="E24" s="649"/>
      <c r="F24" s="650"/>
      <c r="G24" s="651"/>
      <c r="H24" s="609"/>
      <c r="I24" s="609"/>
      <c r="J24" s="609"/>
      <c r="K24" s="609"/>
      <c r="L24" s="609"/>
      <c r="M24" s="609"/>
      <c r="N24" s="609"/>
      <c r="O24" s="609"/>
      <c r="P24" s="609"/>
      <c r="Q24" s="609"/>
    </row>
    <row r="25" spans="2:17" x14ac:dyDescent="0.25">
      <c r="B25" s="135">
        <v>15</v>
      </c>
      <c r="C25" s="685"/>
      <c r="D25" s="685"/>
      <c r="E25" s="649"/>
      <c r="F25" s="650"/>
      <c r="G25" s="651"/>
      <c r="H25" s="609"/>
      <c r="I25" s="609"/>
      <c r="J25" s="609"/>
      <c r="K25" s="609"/>
      <c r="L25" s="609"/>
      <c r="M25" s="609"/>
      <c r="N25" s="609"/>
      <c r="O25" s="609"/>
      <c r="P25" s="609"/>
      <c r="Q25" s="609"/>
    </row>
    <row r="26" spans="2:17" x14ac:dyDescent="0.25">
      <c r="B26" s="135">
        <v>16</v>
      </c>
      <c r="C26" s="685"/>
      <c r="D26" s="685"/>
      <c r="E26" s="649"/>
      <c r="F26" s="650"/>
      <c r="G26" s="651"/>
      <c r="H26" s="609"/>
      <c r="I26" s="609"/>
      <c r="J26" s="609"/>
      <c r="K26" s="609"/>
      <c r="L26" s="609"/>
      <c r="M26" s="609"/>
      <c r="N26" s="609"/>
      <c r="O26" s="609"/>
      <c r="P26" s="609"/>
      <c r="Q26" s="609"/>
    </row>
    <row r="27" spans="2:17" x14ac:dyDescent="0.25">
      <c r="B27" s="135">
        <v>17</v>
      </c>
      <c r="C27" s="685"/>
      <c r="D27" s="685"/>
      <c r="E27" s="649"/>
      <c r="F27" s="650"/>
      <c r="G27" s="651"/>
      <c r="H27" s="609"/>
      <c r="I27" s="609"/>
      <c r="J27" s="609"/>
      <c r="K27" s="609"/>
      <c r="L27" s="609"/>
      <c r="M27" s="609"/>
      <c r="N27" s="609"/>
      <c r="O27" s="609"/>
      <c r="P27" s="609"/>
      <c r="Q27" s="609"/>
    </row>
    <row r="28" spans="2:17" x14ac:dyDescent="0.25">
      <c r="B28" s="135">
        <v>18</v>
      </c>
      <c r="C28" s="685"/>
      <c r="D28" s="685"/>
      <c r="E28" s="649"/>
      <c r="F28" s="650"/>
      <c r="G28" s="651"/>
      <c r="H28" s="609"/>
      <c r="I28" s="609"/>
      <c r="J28" s="609"/>
      <c r="K28" s="609"/>
      <c r="L28" s="609"/>
      <c r="M28" s="609"/>
      <c r="N28" s="609"/>
      <c r="O28" s="609"/>
      <c r="P28" s="609"/>
      <c r="Q28" s="609"/>
    </row>
    <row r="29" spans="2:17" x14ac:dyDescent="0.25">
      <c r="B29" s="135">
        <v>19</v>
      </c>
      <c r="C29" s="685"/>
      <c r="D29" s="685"/>
      <c r="E29" s="649"/>
      <c r="F29" s="650"/>
      <c r="G29" s="651"/>
      <c r="H29" s="609"/>
      <c r="I29" s="609"/>
      <c r="J29" s="609"/>
      <c r="K29" s="609"/>
      <c r="L29" s="609"/>
      <c r="M29" s="609"/>
      <c r="N29" s="609"/>
      <c r="O29" s="609"/>
      <c r="P29" s="609"/>
      <c r="Q29" s="609"/>
    </row>
    <row r="30" spans="2:17" x14ac:dyDescent="0.25">
      <c r="B30" s="135">
        <v>20</v>
      </c>
      <c r="C30" s="685"/>
      <c r="D30" s="685"/>
      <c r="E30" s="649"/>
      <c r="F30" s="650"/>
      <c r="G30" s="651"/>
      <c r="H30" s="609"/>
      <c r="I30" s="609"/>
      <c r="J30" s="609"/>
      <c r="K30" s="609"/>
      <c r="L30" s="609"/>
      <c r="M30" s="609"/>
      <c r="N30" s="609"/>
      <c r="O30" s="609"/>
      <c r="P30" s="609"/>
      <c r="Q30" s="609"/>
    </row>
    <row r="31" spans="2:17" x14ac:dyDescent="0.25">
      <c r="B31" s="135">
        <v>21</v>
      </c>
      <c r="C31" s="685"/>
      <c r="D31" s="685"/>
      <c r="E31" s="649"/>
      <c r="F31" s="650"/>
      <c r="G31" s="651"/>
      <c r="H31" s="609"/>
      <c r="I31" s="609"/>
      <c r="J31" s="609"/>
      <c r="K31" s="609"/>
      <c r="L31" s="609"/>
      <c r="M31" s="609"/>
      <c r="N31" s="609"/>
      <c r="O31" s="609"/>
      <c r="P31" s="609"/>
      <c r="Q31" s="609"/>
    </row>
    <row r="32" spans="2:17" x14ac:dyDescent="0.25">
      <c r="B32" s="135">
        <v>22</v>
      </c>
      <c r="C32" s="685"/>
      <c r="D32" s="685"/>
      <c r="E32" s="649"/>
      <c r="F32" s="650"/>
      <c r="G32" s="651"/>
      <c r="H32" s="609"/>
      <c r="I32" s="609"/>
      <c r="J32" s="609"/>
      <c r="K32" s="609"/>
      <c r="L32" s="609"/>
      <c r="M32" s="609"/>
      <c r="N32" s="609"/>
      <c r="O32" s="609"/>
      <c r="P32" s="609"/>
      <c r="Q32" s="609"/>
    </row>
    <row r="33" spans="2:17" x14ac:dyDescent="0.25">
      <c r="B33" s="135">
        <v>23</v>
      </c>
      <c r="C33" s="685"/>
      <c r="D33" s="685"/>
      <c r="E33" s="649"/>
      <c r="F33" s="650"/>
      <c r="G33" s="651"/>
      <c r="H33" s="609"/>
      <c r="I33" s="609"/>
      <c r="J33" s="609"/>
      <c r="K33" s="609"/>
      <c r="L33" s="609"/>
      <c r="M33" s="609"/>
      <c r="N33" s="609"/>
      <c r="O33" s="609"/>
      <c r="P33" s="609"/>
      <c r="Q33" s="609"/>
    </row>
    <row r="34" spans="2:17" x14ac:dyDescent="0.25">
      <c r="B34" s="135">
        <v>24</v>
      </c>
      <c r="C34" s="685"/>
      <c r="D34" s="685"/>
      <c r="E34" s="649"/>
      <c r="F34" s="650"/>
      <c r="G34" s="651"/>
      <c r="H34" s="609"/>
      <c r="I34" s="609"/>
      <c r="J34" s="609"/>
      <c r="K34" s="609"/>
      <c r="L34" s="609"/>
      <c r="M34" s="609"/>
      <c r="N34" s="609"/>
      <c r="O34" s="609"/>
      <c r="P34" s="609"/>
      <c r="Q34" s="609"/>
    </row>
    <row r="35" spans="2:17" x14ac:dyDescent="0.25">
      <c r="B35" s="135">
        <v>25</v>
      </c>
      <c r="C35" s="685"/>
      <c r="D35" s="685"/>
      <c r="E35" s="649"/>
      <c r="F35" s="650"/>
      <c r="G35" s="651"/>
      <c r="H35" s="609"/>
      <c r="I35" s="609"/>
      <c r="J35" s="609"/>
      <c r="K35" s="609"/>
      <c r="L35" s="609"/>
      <c r="M35" s="609"/>
      <c r="N35" s="609"/>
      <c r="O35" s="609"/>
      <c r="P35" s="609"/>
      <c r="Q35" s="609"/>
    </row>
    <row r="36" spans="2:17" x14ac:dyDescent="0.25">
      <c r="B36" s="135">
        <v>26</v>
      </c>
      <c r="C36" s="685"/>
      <c r="D36" s="685"/>
      <c r="E36" s="649"/>
      <c r="F36" s="650"/>
      <c r="G36" s="651"/>
      <c r="H36" s="609"/>
      <c r="I36" s="609"/>
      <c r="J36" s="609"/>
      <c r="K36" s="609"/>
      <c r="L36" s="609"/>
      <c r="M36" s="609"/>
      <c r="N36" s="609"/>
      <c r="O36" s="609"/>
      <c r="P36" s="609"/>
      <c r="Q36" s="609"/>
    </row>
    <row r="37" spans="2:17" x14ac:dyDescent="0.25">
      <c r="B37" s="135">
        <v>27</v>
      </c>
      <c r="C37" s="685"/>
      <c r="D37" s="685"/>
      <c r="E37" s="649"/>
      <c r="F37" s="650"/>
      <c r="G37" s="651"/>
      <c r="H37" s="609"/>
      <c r="I37" s="609"/>
      <c r="J37" s="609"/>
      <c r="K37" s="609"/>
      <c r="L37" s="609"/>
      <c r="M37" s="609"/>
      <c r="N37" s="609"/>
      <c r="O37" s="609"/>
      <c r="P37" s="609"/>
      <c r="Q37" s="609"/>
    </row>
    <row r="38" spans="2:17" x14ac:dyDescent="0.25">
      <c r="B38" s="135">
        <v>28</v>
      </c>
      <c r="C38" s="685"/>
      <c r="D38" s="685"/>
      <c r="E38" s="649"/>
      <c r="F38" s="650"/>
      <c r="G38" s="651"/>
      <c r="H38" s="609"/>
      <c r="I38" s="609"/>
      <c r="J38" s="609"/>
      <c r="K38" s="609"/>
      <c r="L38" s="609"/>
      <c r="M38" s="609"/>
      <c r="N38" s="609"/>
      <c r="O38" s="609"/>
      <c r="P38" s="609"/>
      <c r="Q38" s="609"/>
    </row>
    <row r="39" spans="2:17" x14ac:dyDescent="0.25">
      <c r="B39" s="135">
        <v>29</v>
      </c>
      <c r="C39" s="685"/>
      <c r="D39" s="685"/>
      <c r="E39" s="649"/>
      <c r="F39" s="650"/>
      <c r="G39" s="651"/>
      <c r="H39" s="609"/>
      <c r="I39" s="609"/>
      <c r="J39" s="609"/>
      <c r="K39" s="609"/>
      <c r="L39" s="609"/>
      <c r="M39" s="609"/>
      <c r="N39" s="609"/>
      <c r="O39" s="609"/>
      <c r="P39" s="609"/>
      <c r="Q39" s="609"/>
    </row>
    <row r="40" spans="2:17" x14ac:dyDescent="0.25">
      <c r="B40" s="135">
        <v>30</v>
      </c>
      <c r="C40" s="685"/>
      <c r="D40" s="685"/>
      <c r="E40" s="649"/>
      <c r="F40" s="650"/>
      <c r="G40" s="651"/>
      <c r="H40" s="609"/>
      <c r="I40" s="609"/>
      <c r="J40" s="609"/>
      <c r="K40" s="609"/>
      <c r="L40" s="609"/>
      <c r="M40" s="609"/>
      <c r="N40" s="609"/>
      <c r="O40" s="609"/>
      <c r="P40" s="609"/>
      <c r="Q40" s="609"/>
    </row>
    <row r="41" spans="2:17" x14ac:dyDescent="0.25">
      <c r="B41" s="135">
        <v>31</v>
      </c>
      <c r="C41" s="685"/>
      <c r="D41" s="685"/>
      <c r="E41" s="649"/>
      <c r="F41" s="650"/>
      <c r="G41" s="651"/>
      <c r="H41" s="609"/>
      <c r="I41" s="609"/>
      <c r="J41" s="609"/>
      <c r="K41" s="609"/>
      <c r="L41" s="609"/>
      <c r="M41" s="609"/>
      <c r="N41" s="609"/>
      <c r="O41" s="609"/>
      <c r="P41" s="609"/>
      <c r="Q41" s="609"/>
    </row>
    <row r="42" spans="2:17" x14ac:dyDescent="0.25">
      <c r="B42" s="135">
        <v>32</v>
      </c>
      <c r="C42" s="685"/>
      <c r="D42" s="685"/>
      <c r="E42" s="649"/>
      <c r="F42" s="650"/>
      <c r="G42" s="651"/>
      <c r="H42" s="609"/>
      <c r="I42" s="609"/>
      <c r="J42" s="609"/>
      <c r="K42" s="609"/>
      <c r="L42" s="609"/>
      <c r="M42" s="609"/>
      <c r="N42" s="609"/>
      <c r="O42" s="609"/>
      <c r="P42" s="609"/>
      <c r="Q42" s="609"/>
    </row>
    <row r="43" spans="2:17" x14ac:dyDescent="0.25">
      <c r="B43" s="135">
        <v>33</v>
      </c>
      <c r="C43" s="685"/>
      <c r="D43" s="685"/>
      <c r="E43" s="649"/>
      <c r="F43" s="650"/>
      <c r="G43" s="651"/>
      <c r="H43" s="609"/>
      <c r="I43" s="609"/>
      <c r="J43" s="609"/>
      <c r="K43" s="609"/>
      <c r="L43" s="609"/>
      <c r="M43" s="609"/>
      <c r="N43" s="609"/>
      <c r="O43" s="609"/>
      <c r="P43" s="609"/>
      <c r="Q43" s="609"/>
    </row>
    <row r="44" spans="2:17" x14ac:dyDescent="0.25">
      <c r="B44" s="135">
        <v>34</v>
      </c>
      <c r="C44" s="685"/>
      <c r="D44" s="685"/>
      <c r="E44" s="649"/>
      <c r="F44" s="650"/>
      <c r="G44" s="651"/>
      <c r="H44" s="609"/>
      <c r="I44" s="609"/>
      <c r="J44" s="609"/>
      <c r="K44" s="609"/>
      <c r="L44" s="609"/>
      <c r="M44" s="609"/>
      <c r="N44" s="609"/>
      <c r="O44" s="609"/>
      <c r="P44" s="609"/>
      <c r="Q44" s="609"/>
    </row>
    <row r="45" spans="2:17" x14ac:dyDescent="0.25">
      <c r="B45" s="135">
        <v>35</v>
      </c>
      <c r="C45" s="685"/>
      <c r="D45" s="685"/>
      <c r="E45" s="649"/>
      <c r="F45" s="650"/>
      <c r="G45" s="651"/>
      <c r="H45" s="609"/>
      <c r="I45" s="609"/>
      <c r="J45" s="609"/>
      <c r="K45" s="609"/>
      <c r="L45" s="609"/>
      <c r="M45" s="609"/>
      <c r="N45" s="609"/>
      <c r="O45" s="609"/>
      <c r="P45" s="609"/>
      <c r="Q45" s="609"/>
    </row>
    <row r="46" spans="2:17" x14ac:dyDescent="0.25">
      <c r="B46" s="135">
        <v>36</v>
      </c>
      <c r="C46" s="685"/>
      <c r="D46" s="685"/>
      <c r="E46" s="649"/>
      <c r="F46" s="650"/>
      <c r="G46" s="651"/>
      <c r="H46" s="609"/>
      <c r="I46" s="609"/>
      <c r="J46" s="609"/>
      <c r="K46" s="609"/>
      <c r="L46" s="609"/>
      <c r="M46" s="609"/>
      <c r="N46" s="609"/>
      <c r="O46" s="609"/>
      <c r="P46" s="609"/>
      <c r="Q46" s="609"/>
    </row>
    <row r="47" spans="2:17" x14ac:dyDescent="0.25">
      <c r="B47" s="135">
        <v>37</v>
      </c>
      <c r="C47" s="685"/>
      <c r="D47" s="685"/>
      <c r="E47" s="649"/>
      <c r="F47" s="650"/>
      <c r="G47" s="651"/>
      <c r="H47" s="609"/>
      <c r="I47" s="609"/>
      <c r="J47" s="609"/>
      <c r="K47" s="609"/>
      <c r="L47" s="609"/>
      <c r="M47" s="609"/>
      <c r="N47" s="609"/>
      <c r="O47" s="609"/>
      <c r="P47" s="609"/>
      <c r="Q47" s="609"/>
    </row>
    <row r="48" spans="2:17" x14ac:dyDescent="0.25">
      <c r="B48" s="135">
        <v>38</v>
      </c>
      <c r="C48" s="685"/>
      <c r="D48" s="685"/>
      <c r="E48" s="649"/>
      <c r="F48" s="650"/>
      <c r="G48" s="651"/>
      <c r="H48" s="609"/>
      <c r="I48" s="609"/>
      <c r="J48" s="609"/>
      <c r="K48" s="609"/>
      <c r="L48" s="609"/>
      <c r="M48" s="609"/>
      <c r="N48" s="609"/>
      <c r="O48" s="609"/>
      <c r="P48" s="609"/>
      <c r="Q48" s="609"/>
    </row>
    <row r="49" spans="2:17" x14ac:dyDescent="0.25">
      <c r="B49" s="135">
        <v>39</v>
      </c>
      <c r="C49" s="685"/>
      <c r="D49" s="685"/>
      <c r="E49" s="649"/>
      <c r="F49" s="650"/>
      <c r="G49" s="651"/>
      <c r="H49" s="609"/>
      <c r="I49" s="609"/>
      <c r="J49" s="609"/>
      <c r="K49" s="609"/>
      <c r="L49" s="609"/>
      <c r="M49" s="609"/>
      <c r="N49" s="609"/>
      <c r="O49" s="609"/>
      <c r="P49" s="609"/>
      <c r="Q49" s="609"/>
    </row>
    <row r="50" spans="2:17" x14ac:dyDescent="0.25">
      <c r="B50" s="135">
        <v>40</v>
      </c>
      <c r="C50" s="685"/>
      <c r="D50" s="685"/>
      <c r="E50" s="649"/>
      <c r="F50" s="650"/>
      <c r="G50" s="651"/>
      <c r="H50" s="609"/>
      <c r="I50" s="609"/>
      <c r="J50" s="609"/>
      <c r="K50" s="609"/>
      <c r="L50" s="609"/>
      <c r="M50" s="609"/>
      <c r="N50" s="609"/>
      <c r="O50" s="609"/>
      <c r="P50" s="609"/>
      <c r="Q50" s="609"/>
    </row>
    <row r="51" spans="2:17" x14ac:dyDescent="0.25">
      <c r="B51" s="135">
        <v>41</v>
      </c>
      <c r="C51" s="685"/>
      <c r="D51" s="685"/>
      <c r="E51" s="649"/>
      <c r="F51" s="650"/>
      <c r="G51" s="651"/>
      <c r="H51" s="609"/>
      <c r="I51" s="609"/>
      <c r="J51" s="609"/>
      <c r="K51" s="609"/>
      <c r="L51" s="609"/>
      <c r="M51" s="609"/>
      <c r="N51" s="609"/>
      <c r="O51" s="609"/>
      <c r="P51" s="609"/>
      <c r="Q51" s="609"/>
    </row>
    <row r="52" spans="2:17" x14ac:dyDescent="0.25">
      <c r="B52" s="135">
        <v>42</v>
      </c>
      <c r="C52" s="685"/>
      <c r="D52" s="685"/>
      <c r="E52" s="649"/>
      <c r="F52" s="650"/>
      <c r="G52" s="651"/>
      <c r="H52" s="609"/>
      <c r="I52" s="609"/>
      <c r="J52" s="609"/>
      <c r="K52" s="609"/>
      <c r="L52" s="609"/>
      <c r="M52" s="609"/>
      <c r="N52" s="609"/>
      <c r="O52" s="609"/>
      <c r="P52" s="609"/>
      <c r="Q52" s="609"/>
    </row>
    <row r="53" spans="2:17" x14ac:dyDescent="0.25">
      <c r="B53" s="135">
        <v>43</v>
      </c>
      <c r="C53" s="685"/>
      <c r="D53" s="685"/>
      <c r="E53" s="649"/>
      <c r="F53" s="650"/>
      <c r="G53" s="651"/>
      <c r="H53" s="609"/>
      <c r="I53" s="609"/>
      <c r="J53" s="609"/>
      <c r="K53" s="609"/>
      <c r="L53" s="609"/>
      <c r="M53" s="609"/>
      <c r="N53" s="609"/>
      <c r="O53" s="609"/>
      <c r="P53" s="609"/>
      <c r="Q53" s="609"/>
    </row>
    <row r="54" spans="2:17" x14ac:dyDescent="0.25">
      <c r="B54" s="135">
        <v>44</v>
      </c>
      <c r="C54" s="685"/>
      <c r="D54" s="685"/>
      <c r="E54" s="649"/>
      <c r="F54" s="650"/>
      <c r="G54" s="651"/>
      <c r="H54" s="609"/>
      <c r="I54" s="609"/>
      <c r="J54" s="609"/>
      <c r="K54" s="609"/>
      <c r="L54" s="609"/>
      <c r="M54" s="609"/>
      <c r="N54" s="609"/>
      <c r="O54" s="609"/>
      <c r="P54" s="609"/>
      <c r="Q54" s="609"/>
    </row>
    <row r="55" spans="2:17" x14ac:dyDescent="0.25">
      <c r="B55" s="135">
        <v>45</v>
      </c>
      <c r="C55" s="685"/>
      <c r="D55" s="685"/>
      <c r="E55" s="649"/>
      <c r="F55" s="650"/>
      <c r="G55" s="651"/>
      <c r="H55" s="609"/>
      <c r="I55" s="609"/>
      <c r="J55" s="609"/>
      <c r="K55" s="609"/>
      <c r="L55" s="609"/>
      <c r="M55" s="609"/>
      <c r="N55" s="609"/>
      <c r="O55" s="609"/>
      <c r="P55" s="609"/>
      <c r="Q55" s="609"/>
    </row>
    <row r="56" spans="2:17" x14ac:dyDescent="0.25">
      <c r="B56" s="135">
        <v>46</v>
      </c>
      <c r="C56" s="685"/>
      <c r="D56" s="685"/>
      <c r="E56" s="649"/>
      <c r="F56" s="650"/>
      <c r="G56" s="651"/>
      <c r="H56" s="609"/>
      <c r="I56" s="609"/>
      <c r="J56" s="609"/>
      <c r="K56" s="609"/>
      <c r="L56" s="609"/>
      <c r="M56" s="609"/>
      <c r="N56" s="609"/>
      <c r="O56" s="609"/>
      <c r="P56" s="609"/>
      <c r="Q56" s="609"/>
    </row>
    <row r="57" spans="2:17" x14ac:dyDescent="0.25">
      <c r="B57" s="135">
        <v>47</v>
      </c>
      <c r="C57" s="685"/>
      <c r="D57" s="685"/>
      <c r="E57" s="649"/>
      <c r="F57" s="650"/>
      <c r="G57" s="651"/>
      <c r="H57" s="609"/>
      <c r="I57" s="609"/>
      <c r="J57" s="609"/>
      <c r="K57" s="609"/>
      <c r="L57" s="609"/>
      <c r="M57" s="609"/>
      <c r="N57" s="609"/>
      <c r="O57" s="609"/>
      <c r="P57" s="609"/>
      <c r="Q57" s="609"/>
    </row>
    <row r="58" spans="2:17" x14ac:dyDescent="0.25">
      <c r="B58" s="135">
        <v>48</v>
      </c>
      <c r="C58" s="685"/>
      <c r="D58" s="685"/>
      <c r="E58" s="649"/>
      <c r="F58" s="650"/>
      <c r="G58" s="651"/>
      <c r="H58" s="609"/>
      <c r="I58" s="609"/>
      <c r="J58" s="609"/>
      <c r="K58" s="609"/>
      <c r="L58" s="609"/>
      <c r="M58" s="609"/>
      <c r="N58" s="609"/>
      <c r="O58" s="609"/>
      <c r="P58" s="609"/>
      <c r="Q58" s="609"/>
    </row>
    <row r="59" spans="2:17" x14ac:dyDescent="0.25">
      <c r="B59" s="135">
        <v>49</v>
      </c>
      <c r="C59" s="685"/>
      <c r="D59" s="685"/>
      <c r="E59" s="649"/>
      <c r="F59" s="650"/>
      <c r="G59" s="651"/>
      <c r="H59" s="609"/>
      <c r="I59" s="609"/>
      <c r="J59" s="609"/>
      <c r="K59" s="609"/>
      <c r="L59" s="609"/>
      <c r="M59" s="609"/>
      <c r="N59" s="609"/>
      <c r="O59" s="609"/>
      <c r="P59" s="609"/>
      <c r="Q59" s="609"/>
    </row>
    <row r="60" spans="2:17" x14ac:dyDescent="0.25">
      <c r="B60" s="135">
        <v>50</v>
      </c>
      <c r="C60" s="685"/>
      <c r="D60" s="685"/>
      <c r="E60" s="649"/>
      <c r="F60" s="650"/>
      <c r="G60" s="651"/>
      <c r="H60" s="609"/>
      <c r="I60" s="609"/>
      <c r="J60" s="609"/>
      <c r="K60" s="609"/>
      <c r="L60" s="609"/>
      <c r="M60" s="609"/>
      <c r="N60" s="609"/>
      <c r="O60" s="609"/>
      <c r="P60" s="609"/>
      <c r="Q60" s="609"/>
    </row>
    <row r="61" spans="2:17" x14ac:dyDescent="0.25">
      <c r="B61" s="135">
        <v>51</v>
      </c>
      <c r="C61" s="685"/>
      <c r="D61" s="685"/>
      <c r="E61" s="649"/>
      <c r="F61" s="650"/>
      <c r="G61" s="651"/>
      <c r="H61" s="609"/>
      <c r="I61" s="609"/>
      <c r="J61" s="609"/>
      <c r="K61" s="609"/>
      <c r="L61" s="609"/>
      <c r="M61" s="609"/>
      <c r="N61" s="609"/>
      <c r="O61" s="609"/>
      <c r="P61" s="609"/>
      <c r="Q61" s="609"/>
    </row>
    <row r="62" spans="2:17" x14ac:dyDescent="0.25">
      <c r="B62" s="135">
        <v>52</v>
      </c>
      <c r="C62" s="685"/>
      <c r="D62" s="685"/>
      <c r="E62" s="649"/>
      <c r="F62" s="650"/>
      <c r="G62" s="651"/>
      <c r="H62" s="609"/>
      <c r="I62" s="609"/>
      <c r="J62" s="609"/>
      <c r="K62" s="609"/>
      <c r="L62" s="609"/>
      <c r="M62" s="609"/>
      <c r="N62" s="609"/>
      <c r="O62" s="609"/>
      <c r="P62" s="609"/>
      <c r="Q62" s="609"/>
    </row>
    <row r="63" spans="2:17" x14ac:dyDescent="0.25">
      <c r="B63" s="135">
        <v>53</v>
      </c>
      <c r="C63" s="685"/>
      <c r="D63" s="685"/>
      <c r="E63" s="649"/>
      <c r="F63" s="650"/>
      <c r="G63" s="651"/>
      <c r="H63" s="609"/>
      <c r="I63" s="609"/>
      <c r="J63" s="609"/>
      <c r="K63" s="609"/>
      <c r="L63" s="609"/>
      <c r="M63" s="609"/>
      <c r="N63" s="609"/>
      <c r="O63" s="609"/>
      <c r="P63" s="609"/>
      <c r="Q63" s="609"/>
    </row>
    <row r="64" spans="2:17" x14ac:dyDescent="0.25">
      <c r="B64" s="135">
        <v>54</v>
      </c>
      <c r="C64" s="685"/>
      <c r="D64" s="685"/>
      <c r="E64" s="649"/>
      <c r="F64" s="650"/>
      <c r="G64" s="651"/>
      <c r="H64" s="609"/>
      <c r="I64" s="609"/>
      <c r="J64" s="609"/>
      <c r="K64" s="609"/>
      <c r="L64" s="609"/>
      <c r="M64" s="609"/>
      <c r="N64" s="609"/>
      <c r="O64" s="609"/>
      <c r="P64" s="609"/>
      <c r="Q64" s="609"/>
    </row>
    <row r="65" spans="2:17" x14ac:dyDescent="0.25">
      <c r="B65" s="135">
        <v>55</v>
      </c>
      <c r="C65" s="685"/>
      <c r="D65" s="685"/>
      <c r="E65" s="649"/>
      <c r="F65" s="650"/>
      <c r="G65" s="651"/>
      <c r="H65" s="609"/>
      <c r="I65" s="609"/>
      <c r="J65" s="609"/>
      <c r="K65" s="609"/>
      <c r="L65" s="609"/>
      <c r="M65" s="609"/>
      <c r="N65" s="609"/>
      <c r="O65" s="609"/>
      <c r="P65" s="609"/>
      <c r="Q65" s="609"/>
    </row>
    <row r="66" spans="2:17" x14ac:dyDescent="0.25">
      <c r="B66" s="135">
        <v>56</v>
      </c>
      <c r="C66" s="685"/>
      <c r="D66" s="685"/>
      <c r="E66" s="649"/>
      <c r="F66" s="650"/>
      <c r="G66" s="651"/>
      <c r="H66" s="609"/>
      <c r="I66" s="609"/>
      <c r="J66" s="609"/>
      <c r="K66" s="609"/>
      <c r="L66" s="609"/>
      <c r="M66" s="609"/>
      <c r="N66" s="609"/>
      <c r="O66" s="609"/>
      <c r="P66" s="609"/>
      <c r="Q66" s="609"/>
    </row>
    <row r="67" spans="2:17" x14ac:dyDescent="0.25"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</row>
    <row r="68" spans="2:17" x14ac:dyDescent="0.25"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</row>
    <row r="69" spans="2:17" x14ac:dyDescent="0.25"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</row>
    <row r="70" spans="2:17" x14ac:dyDescent="0.25"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</row>
    <row r="71" spans="2:17" x14ac:dyDescent="0.25"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</row>
    <row r="72" spans="2:17" x14ac:dyDescent="0.25"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</row>
    <row r="73" spans="2:17" x14ac:dyDescent="0.25"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</row>
    <row r="74" spans="2:17" x14ac:dyDescent="0.25"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</row>
    <row r="75" spans="2:17" x14ac:dyDescent="0.25"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</row>
    <row r="76" spans="2:17" x14ac:dyDescent="0.25"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</row>
    <row r="77" spans="2:17" x14ac:dyDescent="0.25"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</row>
    <row r="78" spans="2:17" x14ac:dyDescent="0.25"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</row>
    <row r="79" spans="2:17" x14ac:dyDescent="0.25"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</row>
    <row r="80" spans="2:17" x14ac:dyDescent="0.25"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</row>
    <row r="81" spans="2:17" x14ac:dyDescent="0.25"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</row>
    <row r="82" spans="2:17" x14ac:dyDescent="0.25"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</row>
    <row r="83" spans="2:17" x14ac:dyDescent="0.25"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</row>
    <row r="84" spans="2:17" x14ac:dyDescent="0.25"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</row>
    <row r="85" spans="2:17" x14ac:dyDescent="0.25"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</row>
    <row r="86" spans="2:17" x14ac:dyDescent="0.25"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</row>
    <row r="87" spans="2:17" x14ac:dyDescent="0.25"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</row>
    <row r="88" spans="2:17" x14ac:dyDescent="0.25"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</row>
    <row r="89" spans="2:17" x14ac:dyDescent="0.25"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</row>
    <row r="90" spans="2:17" x14ac:dyDescent="0.25"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</row>
    <row r="91" spans="2:17" x14ac:dyDescent="0.25"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</row>
    <row r="92" spans="2:17" x14ac:dyDescent="0.25"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</row>
    <row r="93" spans="2:17" x14ac:dyDescent="0.25"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</row>
    <row r="94" spans="2:17" x14ac:dyDescent="0.25"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</row>
    <row r="95" spans="2:17" x14ac:dyDescent="0.25"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</row>
    <row r="96" spans="2:17" x14ac:dyDescent="0.25"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</row>
    <row r="97" spans="2:17" x14ac:dyDescent="0.25"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</row>
    <row r="98" spans="2:17" x14ac:dyDescent="0.25"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</row>
    <row r="99" spans="2:17" x14ac:dyDescent="0.25"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</row>
    <row r="100" spans="2:17" x14ac:dyDescent="0.25"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</row>
    <row r="101" spans="2:17" x14ac:dyDescent="0.25"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</row>
    <row r="102" spans="2:17" x14ac:dyDescent="0.25"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</row>
    <row r="103" spans="2:17" x14ac:dyDescent="0.25"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</row>
    <row r="104" spans="2:17" x14ac:dyDescent="0.25"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</row>
    <row r="105" spans="2:17" x14ac:dyDescent="0.25"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</row>
    <row r="106" spans="2:17" x14ac:dyDescent="0.25"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</row>
    <row r="107" spans="2:17" x14ac:dyDescent="0.25"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</row>
    <row r="108" spans="2:17" x14ac:dyDescent="0.25"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</row>
    <row r="109" spans="2:17" x14ac:dyDescent="0.25"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</row>
    <row r="110" spans="2:17" x14ac:dyDescent="0.25"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</row>
    <row r="111" spans="2:17" x14ac:dyDescent="0.25"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</row>
    <row r="112" spans="2:17" x14ac:dyDescent="0.25"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</row>
    <row r="113" spans="2:17" x14ac:dyDescent="0.25"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</row>
    <row r="114" spans="2:17" x14ac:dyDescent="0.25"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</row>
    <row r="115" spans="2:17" x14ac:dyDescent="0.25"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</row>
    <row r="116" spans="2:17" x14ac:dyDescent="0.25"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</row>
    <row r="117" spans="2:17" x14ac:dyDescent="0.25"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</row>
    <row r="118" spans="2:17" x14ac:dyDescent="0.25"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</row>
    <row r="119" spans="2:17" x14ac:dyDescent="0.25"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</row>
    <row r="120" spans="2:17" x14ac:dyDescent="0.25"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</row>
    <row r="121" spans="2:17" x14ac:dyDescent="0.25"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</row>
    <row r="122" spans="2:17" x14ac:dyDescent="0.25"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</row>
    <row r="123" spans="2:17" x14ac:dyDescent="0.25"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</row>
    <row r="124" spans="2:17" x14ac:dyDescent="0.25"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</row>
    <row r="125" spans="2:17" x14ac:dyDescent="0.25"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</row>
    <row r="126" spans="2:17" x14ac:dyDescent="0.25"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</row>
    <row r="127" spans="2:17" x14ac:dyDescent="0.25"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</row>
    <row r="128" spans="2:17" x14ac:dyDescent="0.25"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</row>
    <row r="129" spans="2:17" x14ac:dyDescent="0.25"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</row>
    <row r="130" spans="2:17" x14ac:dyDescent="0.25"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</row>
    <row r="131" spans="2:17" x14ac:dyDescent="0.25"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</row>
    <row r="132" spans="2:17" x14ac:dyDescent="0.25"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</row>
    <row r="133" spans="2:17" x14ac:dyDescent="0.25"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</row>
    <row r="134" spans="2:17" x14ac:dyDescent="0.25"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</row>
    <row r="135" spans="2:17" x14ac:dyDescent="0.25"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</row>
    <row r="136" spans="2:17" x14ac:dyDescent="0.25"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</row>
    <row r="137" spans="2:17" x14ac:dyDescent="0.25"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</row>
    <row r="138" spans="2:17" x14ac:dyDescent="0.25"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</row>
    <row r="139" spans="2:17" x14ac:dyDescent="0.25"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</row>
    <row r="140" spans="2:17" x14ac:dyDescent="0.25"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</row>
    <row r="141" spans="2:17" x14ac:dyDescent="0.25"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</row>
    <row r="142" spans="2:17" x14ac:dyDescent="0.25"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</row>
    <row r="143" spans="2:17" x14ac:dyDescent="0.25"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</row>
    <row r="144" spans="2:17" x14ac:dyDescent="0.25"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</row>
    <row r="145" spans="2:17" x14ac:dyDescent="0.25"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</row>
    <row r="146" spans="2:17" x14ac:dyDescent="0.25"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</row>
    <row r="147" spans="2:17" x14ac:dyDescent="0.25"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</row>
    <row r="148" spans="2:17" x14ac:dyDescent="0.25"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</row>
    <row r="149" spans="2:17" x14ac:dyDescent="0.25"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</row>
    <row r="150" spans="2:17" x14ac:dyDescent="0.25"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</row>
    <row r="151" spans="2:17" x14ac:dyDescent="0.25"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</row>
    <row r="152" spans="2:17" x14ac:dyDescent="0.25"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</row>
    <row r="153" spans="2:17" x14ac:dyDescent="0.25"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</row>
    <row r="154" spans="2:17" x14ac:dyDescent="0.25"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</row>
    <row r="155" spans="2:17" x14ac:dyDescent="0.25"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</row>
    <row r="156" spans="2:17" x14ac:dyDescent="0.25"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</row>
    <row r="157" spans="2:17" x14ac:dyDescent="0.25"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</row>
    <row r="158" spans="2:17" x14ac:dyDescent="0.25"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</row>
    <row r="159" spans="2:17" x14ac:dyDescent="0.25"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</row>
    <row r="160" spans="2:17" x14ac:dyDescent="0.25"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</row>
    <row r="161" spans="2:17" x14ac:dyDescent="0.25"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</row>
    <row r="162" spans="2:17" x14ac:dyDescent="0.25"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</row>
    <row r="163" spans="2:17" x14ac:dyDescent="0.25"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</row>
    <row r="164" spans="2:17" x14ac:dyDescent="0.25"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</row>
    <row r="165" spans="2:17" x14ac:dyDescent="0.25"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</row>
    <row r="166" spans="2:17" x14ac:dyDescent="0.25"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</row>
    <row r="167" spans="2:17" x14ac:dyDescent="0.25"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</row>
    <row r="168" spans="2:17" x14ac:dyDescent="0.25"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</row>
    <row r="169" spans="2:17" x14ac:dyDescent="0.25"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</row>
    <row r="170" spans="2:17" x14ac:dyDescent="0.25"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</row>
    <row r="171" spans="2:17" x14ac:dyDescent="0.25"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</row>
    <row r="172" spans="2:17" x14ac:dyDescent="0.25"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</row>
    <row r="173" spans="2:17" x14ac:dyDescent="0.25"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</row>
    <row r="174" spans="2:17" x14ac:dyDescent="0.25"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</row>
    <row r="175" spans="2:17" x14ac:dyDescent="0.25"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</row>
    <row r="176" spans="2:17" x14ac:dyDescent="0.25"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</row>
    <row r="177" spans="2:17" x14ac:dyDescent="0.25"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</row>
    <row r="178" spans="2:17" x14ac:dyDescent="0.25"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</row>
    <row r="179" spans="2:17" x14ac:dyDescent="0.25"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</row>
    <row r="180" spans="2:17" x14ac:dyDescent="0.25"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</row>
    <row r="181" spans="2:17" x14ac:dyDescent="0.25"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</row>
    <row r="182" spans="2:17" x14ac:dyDescent="0.25"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</row>
    <row r="183" spans="2:17" x14ac:dyDescent="0.25"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</row>
    <row r="184" spans="2:17" x14ac:dyDescent="0.25"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</row>
    <row r="185" spans="2:17" x14ac:dyDescent="0.25"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</row>
    <row r="186" spans="2:17" x14ac:dyDescent="0.25"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</row>
    <row r="187" spans="2:17" x14ac:dyDescent="0.25"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</row>
    <row r="188" spans="2:17" x14ac:dyDescent="0.25"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</row>
    <row r="189" spans="2:17" x14ac:dyDescent="0.25"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</row>
    <row r="190" spans="2:17" x14ac:dyDescent="0.25"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</row>
    <row r="191" spans="2:17" x14ac:dyDescent="0.25"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</row>
    <row r="192" spans="2:17" x14ac:dyDescent="0.25"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</row>
    <row r="193" spans="2:17" x14ac:dyDescent="0.25"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</row>
    <row r="194" spans="2:17" x14ac:dyDescent="0.25"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</row>
    <row r="195" spans="2:17" x14ac:dyDescent="0.25"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</row>
    <row r="196" spans="2:17" x14ac:dyDescent="0.25"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</row>
    <row r="197" spans="2:17" x14ac:dyDescent="0.25"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</row>
    <row r="198" spans="2:17" x14ac:dyDescent="0.25"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</row>
    <row r="199" spans="2:17" x14ac:dyDescent="0.25"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</row>
    <row r="200" spans="2:17" x14ac:dyDescent="0.25"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</row>
    <row r="201" spans="2:17" x14ac:dyDescent="0.25"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</row>
    <row r="202" spans="2:17" x14ac:dyDescent="0.25"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</row>
    <row r="203" spans="2:17" x14ac:dyDescent="0.25"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</row>
    <row r="204" spans="2:17" x14ac:dyDescent="0.25"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</row>
    <row r="205" spans="2:17" x14ac:dyDescent="0.25"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</row>
    <row r="206" spans="2:17" x14ac:dyDescent="0.25"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</row>
    <row r="207" spans="2:17" x14ac:dyDescent="0.25"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</row>
    <row r="208" spans="2:17" x14ac:dyDescent="0.25"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</row>
    <row r="209" spans="2:17" x14ac:dyDescent="0.25"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</row>
    <row r="210" spans="2:17" x14ac:dyDescent="0.25"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</row>
    <row r="211" spans="2:17" x14ac:dyDescent="0.25"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</row>
    <row r="212" spans="2:17" x14ac:dyDescent="0.25"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</row>
    <row r="213" spans="2:17" x14ac:dyDescent="0.25"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</row>
    <row r="214" spans="2:17" x14ac:dyDescent="0.25"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</row>
    <row r="215" spans="2:17" x14ac:dyDescent="0.25"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</row>
    <row r="216" spans="2:17" x14ac:dyDescent="0.25"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</row>
    <row r="217" spans="2:17" x14ac:dyDescent="0.25"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</row>
    <row r="218" spans="2:17" x14ac:dyDescent="0.25"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</row>
    <row r="219" spans="2:17" x14ac:dyDescent="0.25"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</row>
    <row r="220" spans="2:17" x14ac:dyDescent="0.25"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</row>
    <row r="221" spans="2:17" x14ac:dyDescent="0.25"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</row>
    <row r="222" spans="2:17" x14ac:dyDescent="0.25"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</row>
    <row r="223" spans="2:17" x14ac:dyDescent="0.25"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</row>
    <row r="224" spans="2:17" x14ac:dyDescent="0.25"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</row>
    <row r="225" spans="2:17" x14ac:dyDescent="0.25"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</row>
    <row r="226" spans="2:17" x14ac:dyDescent="0.25"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</row>
    <row r="227" spans="2:17" x14ac:dyDescent="0.25"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</row>
    <row r="228" spans="2:17" x14ac:dyDescent="0.25"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</row>
    <row r="229" spans="2:17" x14ac:dyDescent="0.25"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</row>
    <row r="230" spans="2:17" x14ac:dyDescent="0.25"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</row>
    <row r="231" spans="2:17" x14ac:dyDescent="0.25"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</row>
    <row r="232" spans="2:17" x14ac:dyDescent="0.25"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</row>
    <row r="233" spans="2:17" x14ac:dyDescent="0.25"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</row>
    <row r="234" spans="2:17" x14ac:dyDescent="0.25"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</row>
    <row r="235" spans="2:17" x14ac:dyDescent="0.25"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</row>
    <row r="236" spans="2:17" x14ac:dyDescent="0.25"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</row>
    <row r="237" spans="2:17" x14ac:dyDescent="0.25"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</row>
    <row r="238" spans="2:17" x14ac:dyDescent="0.25"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</row>
    <row r="239" spans="2:17" x14ac:dyDescent="0.25"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</row>
    <row r="240" spans="2:17" x14ac:dyDescent="0.25"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</row>
    <row r="241" spans="2:17" x14ac:dyDescent="0.25"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</row>
    <row r="242" spans="2:17" x14ac:dyDescent="0.25"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</row>
    <row r="243" spans="2:17" x14ac:dyDescent="0.25"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</row>
    <row r="244" spans="2:17" x14ac:dyDescent="0.25"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</row>
    <row r="245" spans="2:17" x14ac:dyDescent="0.25"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</row>
    <row r="246" spans="2:17" x14ac:dyDescent="0.25"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</row>
    <row r="247" spans="2:17" x14ac:dyDescent="0.25"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</row>
    <row r="248" spans="2:17" x14ac:dyDescent="0.25"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</row>
    <row r="249" spans="2:17" x14ac:dyDescent="0.25"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</row>
    <row r="250" spans="2:17" x14ac:dyDescent="0.25"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</row>
    <row r="251" spans="2:17" x14ac:dyDescent="0.25"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</row>
    <row r="252" spans="2:17" x14ac:dyDescent="0.25"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</row>
    <row r="253" spans="2:17" x14ac:dyDescent="0.25"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</row>
    <row r="254" spans="2:17" x14ac:dyDescent="0.25"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</row>
    <row r="255" spans="2:17" x14ac:dyDescent="0.25"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</row>
    <row r="256" spans="2:17" x14ac:dyDescent="0.25"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</row>
    <row r="257" spans="2:17" x14ac:dyDescent="0.25"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</row>
    <row r="258" spans="2:17" x14ac:dyDescent="0.25"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</row>
    <row r="259" spans="2:17" x14ac:dyDescent="0.25"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</row>
    <row r="260" spans="2:17" x14ac:dyDescent="0.25"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</row>
    <row r="261" spans="2:17" x14ac:dyDescent="0.25"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</row>
    <row r="262" spans="2:17" x14ac:dyDescent="0.25"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</row>
    <row r="263" spans="2:17" x14ac:dyDescent="0.25"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</row>
    <row r="264" spans="2:17" x14ac:dyDescent="0.25"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</row>
    <row r="265" spans="2:17" x14ac:dyDescent="0.25"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</row>
    <row r="266" spans="2:17" x14ac:dyDescent="0.25"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</row>
    <row r="267" spans="2:17" x14ac:dyDescent="0.25"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</row>
    <row r="268" spans="2:17" x14ac:dyDescent="0.25"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</row>
    <row r="269" spans="2:17" x14ac:dyDescent="0.25"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</row>
    <row r="270" spans="2:17" x14ac:dyDescent="0.25"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</row>
    <row r="271" spans="2:17" x14ac:dyDescent="0.25"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</row>
    <row r="272" spans="2:17" x14ac:dyDescent="0.25"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</row>
    <row r="273" spans="2:17" x14ac:dyDescent="0.25"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</row>
    <row r="274" spans="2:17" x14ac:dyDescent="0.25"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</row>
    <row r="275" spans="2:17" x14ac:dyDescent="0.25"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</row>
    <row r="276" spans="2:17" x14ac:dyDescent="0.25"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</row>
    <row r="277" spans="2:17" x14ac:dyDescent="0.25"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</row>
    <row r="278" spans="2:17" x14ac:dyDescent="0.25"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</row>
    <row r="279" spans="2:17" x14ac:dyDescent="0.25"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</row>
    <row r="280" spans="2:17" x14ac:dyDescent="0.25"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</row>
    <row r="281" spans="2:17" x14ac:dyDescent="0.25"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</row>
    <row r="282" spans="2:17" x14ac:dyDescent="0.25"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</row>
    <row r="283" spans="2:17" x14ac:dyDescent="0.25"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</row>
    <row r="284" spans="2:17" x14ac:dyDescent="0.25"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</row>
    <row r="285" spans="2:17" x14ac:dyDescent="0.25"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</row>
    <row r="286" spans="2:17" x14ac:dyDescent="0.25"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</row>
    <row r="287" spans="2:17" x14ac:dyDescent="0.25"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</row>
    <row r="288" spans="2:17" x14ac:dyDescent="0.25"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</row>
    <row r="289" spans="2:17" x14ac:dyDescent="0.25"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</row>
    <row r="290" spans="2:17" x14ac:dyDescent="0.25"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</row>
    <row r="291" spans="2:17" x14ac:dyDescent="0.25"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</row>
    <row r="292" spans="2:17" x14ac:dyDescent="0.25"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</row>
    <row r="293" spans="2:17" x14ac:dyDescent="0.25"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</row>
    <row r="294" spans="2:17" x14ac:dyDescent="0.25"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</row>
    <row r="295" spans="2:17" x14ac:dyDescent="0.25"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</row>
    <row r="296" spans="2:17" x14ac:dyDescent="0.25"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</row>
    <row r="297" spans="2:17" x14ac:dyDescent="0.25"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</row>
    <row r="298" spans="2:17" x14ac:dyDescent="0.25"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</row>
    <row r="299" spans="2:17" x14ac:dyDescent="0.25"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</row>
    <row r="300" spans="2:17" x14ac:dyDescent="0.25"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</row>
    <row r="301" spans="2:17" x14ac:dyDescent="0.25"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</row>
    <row r="302" spans="2:17" x14ac:dyDescent="0.25"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</row>
    <row r="303" spans="2:17" x14ac:dyDescent="0.25"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</row>
    <row r="304" spans="2:17" x14ac:dyDescent="0.25"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</row>
    <row r="305" spans="2:17" x14ac:dyDescent="0.25"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</row>
    <row r="306" spans="2:17" x14ac:dyDescent="0.25"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</row>
    <row r="307" spans="2:17" x14ac:dyDescent="0.25"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</row>
    <row r="308" spans="2:17" x14ac:dyDescent="0.25"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</row>
    <row r="309" spans="2:17" x14ac:dyDescent="0.25"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</row>
    <row r="310" spans="2:17" x14ac:dyDescent="0.25"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</row>
    <row r="311" spans="2:17" x14ac:dyDescent="0.25"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</row>
    <row r="312" spans="2:17" x14ac:dyDescent="0.25"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</row>
    <row r="313" spans="2:17" x14ac:dyDescent="0.25"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</row>
    <row r="314" spans="2:17" x14ac:dyDescent="0.25"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</row>
    <row r="315" spans="2:17" x14ac:dyDescent="0.25"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</row>
    <row r="316" spans="2:17" x14ac:dyDescent="0.25"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</row>
    <row r="317" spans="2:17" x14ac:dyDescent="0.25"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</row>
    <row r="318" spans="2:17" x14ac:dyDescent="0.25"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</row>
    <row r="319" spans="2:17" x14ac:dyDescent="0.25"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</row>
    <row r="320" spans="2:17" x14ac:dyDescent="0.25"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</row>
    <row r="321" spans="2:17" x14ac:dyDescent="0.25"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</row>
    <row r="322" spans="2:17" x14ac:dyDescent="0.25"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</row>
    <row r="323" spans="2:17" x14ac:dyDescent="0.25"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</row>
    <row r="324" spans="2:17" x14ac:dyDescent="0.25"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</row>
    <row r="325" spans="2:17" x14ac:dyDescent="0.25"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</row>
    <row r="326" spans="2:17" x14ac:dyDescent="0.25"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</row>
    <row r="327" spans="2:17" x14ac:dyDescent="0.25"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</row>
    <row r="328" spans="2:17" x14ac:dyDescent="0.25"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</row>
    <row r="329" spans="2:17" x14ac:dyDescent="0.25"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</row>
    <row r="330" spans="2:17" x14ac:dyDescent="0.25"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</row>
    <row r="331" spans="2:17" x14ac:dyDescent="0.25"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</row>
    <row r="332" spans="2:17" x14ac:dyDescent="0.25"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</row>
    <row r="333" spans="2:17" x14ac:dyDescent="0.25"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</row>
    <row r="334" spans="2:17" x14ac:dyDescent="0.25"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</row>
    <row r="335" spans="2:17" x14ac:dyDescent="0.25"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</row>
    <row r="336" spans="2:17" x14ac:dyDescent="0.25"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</row>
    <row r="337" spans="2:17" x14ac:dyDescent="0.25"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</row>
    <row r="338" spans="2:17" x14ac:dyDescent="0.25"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</row>
    <row r="339" spans="2:17" x14ac:dyDescent="0.25"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</row>
    <row r="340" spans="2:17" x14ac:dyDescent="0.25"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</row>
    <row r="341" spans="2:17" x14ac:dyDescent="0.25"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</row>
    <row r="342" spans="2:17" x14ac:dyDescent="0.25"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</row>
    <row r="343" spans="2:17" x14ac:dyDescent="0.25"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</row>
    <row r="344" spans="2:17" x14ac:dyDescent="0.25"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</row>
    <row r="345" spans="2:17" x14ac:dyDescent="0.25"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</row>
    <row r="346" spans="2:17" x14ac:dyDescent="0.25"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</row>
    <row r="347" spans="2:17" x14ac:dyDescent="0.25"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</row>
    <row r="348" spans="2:17" x14ac:dyDescent="0.25"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</row>
    <row r="349" spans="2:17" x14ac:dyDescent="0.25"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</row>
    <row r="350" spans="2:17" x14ac:dyDescent="0.25"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</row>
    <row r="351" spans="2:17" x14ac:dyDescent="0.25"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</row>
    <row r="352" spans="2:17" x14ac:dyDescent="0.25"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</row>
    <row r="353" spans="2:17" x14ac:dyDescent="0.25"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</row>
    <row r="354" spans="2:17" x14ac:dyDescent="0.25"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</row>
    <row r="355" spans="2:17" x14ac:dyDescent="0.25"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</row>
    <row r="356" spans="2:17" x14ac:dyDescent="0.25"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</row>
    <row r="357" spans="2:17" x14ac:dyDescent="0.25"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</row>
    <row r="358" spans="2:17" x14ac:dyDescent="0.25"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</row>
    <row r="359" spans="2:17" x14ac:dyDescent="0.25"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</row>
    <row r="360" spans="2:17" x14ac:dyDescent="0.25"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</row>
    <row r="361" spans="2:17" x14ac:dyDescent="0.25"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</row>
    <row r="362" spans="2:17" x14ac:dyDescent="0.25"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</row>
    <row r="363" spans="2:17" x14ac:dyDescent="0.25"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</row>
    <row r="364" spans="2:17" x14ac:dyDescent="0.25"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</row>
    <row r="365" spans="2:17" x14ac:dyDescent="0.25"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</row>
    <row r="366" spans="2:17" x14ac:dyDescent="0.25"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</row>
    <row r="367" spans="2:17" x14ac:dyDescent="0.25"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</row>
    <row r="368" spans="2:17" x14ac:dyDescent="0.25"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</row>
    <row r="369" spans="2:17" x14ac:dyDescent="0.25"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</row>
    <row r="370" spans="2:17" x14ac:dyDescent="0.25"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</row>
    <row r="371" spans="2:17" x14ac:dyDescent="0.25"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</row>
    <row r="372" spans="2:17" x14ac:dyDescent="0.25"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</row>
    <row r="373" spans="2:17" x14ac:dyDescent="0.25"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</row>
    <row r="374" spans="2:17" x14ac:dyDescent="0.25"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</row>
    <row r="375" spans="2:17" x14ac:dyDescent="0.25"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</row>
    <row r="376" spans="2:17" x14ac:dyDescent="0.25"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</row>
    <row r="377" spans="2:17" x14ac:dyDescent="0.25"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</row>
    <row r="378" spans="2:17" x14ac:dyDescent="0.25"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</row>
    <row r="379" spans="2:17" x14ac:dyDescent="0.25"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</row>
    <row r="380" spans="2:17" x14ac:dyDescent="0.25"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</row>
    <row r="381" spans="2:17" x14ac:dyDescent="0.25"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</row>
    <row r="382" spans="2:17" x14ac:dyDescent="0.25"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</row>
    <row r="383" spans="2:17" x14ac:dyDescent="0.25"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</row>
    <row r="384" spans="2:17" x14ac:dyDescent="0.25"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</row>
    <row r="385" spans="2:17" x14ac:dyDescent="0.25"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</row>
    <row r="386" spans="2:17" x14ac:dyDescent="0.25"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</row>
    <row r="387" spans="2:17" x14ac:dyDescent="0.25"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</row>
    <row r="388" spans="2:17" x14ac:dyDescent="0.25"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</row>
    <row r="389" spans="2:17" x14ac:dyDescent="0.25"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</row>
    <row r="390" spans="2:17" x14ac:dyDescent="0.25"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</row>
    <row r="391" spans="2:17" x14ac:dyDescent="0.25"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</row>
    <row r="392" spans="2:17" x14ac:dyDescent="0.25"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</row>
    <row r="393" spans="2:17" x14ac:dyDescent="0.25"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</row>
    <row r="394" spans="2:17" x14ac:dyDescent="0.25"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</row>
    <row r="395" spans="2:17" x14ac:dyDescent="0.25"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</row>
    <row r="396" spans="2:17" x14ac:dyDescent="0.25"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</row>
    <row r="397" spans="2:17" x14ac:dyDescent="0.25"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</row>
    <row r="398" spans="2:17" x14ac:dyDescent="0.25"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</row>
    <row r="399" spans="2:17" x14ac:dyDescent="0.25"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</row>
    <row r="400" spans="2:17" x14ac:dyDescent="0.25"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</row>
    <row r="401" spans="2:17" x14ac:dyDescent="0.25"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</row>
    <row r="402" spans="2:17" x14ac:dyDescent="0.25"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</row>
    <row r="403" spans="2:17" x14ac:dyDescent="0.25"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</row>
    <row r="404" spans="2:17" x14ac:dyDescent="0.25"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</row>
    <row r="405" spans="2:17" x14ac:dyDescent="0.25"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</row>
    <row r="406" spans="2:17" x14ac:dyDescent="0.25"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</row>
    <row r="407" spans="2:17" x14ac:dyDescent="0.25"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</row>
    <row r="408" spans="2:17" x14ac:dyDescent="0.25"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</row>
    <row r="409" spans="2:17" x14ac:dyDescent="0.25"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</row>
    <row r="410" spans="2:17" x14ac:dyDescent="0.25"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</row>
    <row r="411" spans="2:17" x14ac:dyDescent="0.25"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</row>
    <row r="412" spans="2:17" x14ac:dyDescent="0.25"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</row>
    <row r="413" spans="2:17" x14ac:dyDescent="0.25"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</row>
    <row r="414" spans="2:17" x14ac:dyDescent="0.25"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</row>
    <row r="415" spans="2:17" x14ac:dyDescent="0.25"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</row>
    <row r="416" spans="2:17" x14ac:dyDescent="0.25"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</row>
    <row r="417" spans="2:17" x14ac:dyDescent="0.25"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</row>
    <row r="418" spans="2:17" x14ac:dyDescent="0.25"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</row>
    <row r="419" spans="2:17" x14ac:dyDescent="0.25"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</row>
    <row r="420" spans="2:17" x14ac:dyDescent="0.25"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</row>
    <row r="421" spans="2:17" x14ac:dyDescent="0.25"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</row>
    <row r="422" spans="2:17" x14ac:dyDescent="0.25"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</row>
    <row r="423" spans="2:17" x14ac:dyDescent="0.25"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</row>
    <row r="424" spans="2:17" x14ac:dyDescent="0.25"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</row>
    <row r="425" spans="2:17" x14ac:dyDescent="0.25"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</row>
    <row r="426" spans="2:17" x14ac:dyDescent="0.25"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</row>
    <row r="427" spans="2:17" x14ac:dyDescent="0.25"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</row>
    <row r="428" spans="2:17" x14ac:dyDescent="0.25"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</row>
    <row r="429" spans="2:17" x14ac:dyDescent="0.25"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</row>
    <row r="430" spans="2:17" x14ac:dyDescent="0.25"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</row>
    <row r="431" spans="2:17" x14ac:dyDescent="0.25"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</row>
    <row r="432" spans="2:17" x14ac:dyDescent="0.25"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</row>
    <row r="433" spans="2:17" x14ac:dyDescent="0.25"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</row>
    <row r="434" spans="2:17" x14ac:dyDescent="0.25"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</row>
    <row r="435" spans="2:17" x14ac:dyDescent="0.25"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</row>
    <row r="436" spans="2:17" x14ac:dyDescent="0.25"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</row>
    <row r="437" spans="2:17" x14ac:dyDescent="0.25"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</row>
    <row r="438" spans="2:17" x14ac:dyDescent="0.25"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</row>
    <row r="439" spans="2:17" x14ac:dyDescent="0.25"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</row>
    <row r="440" spans="2:17" x14ac:dyDescent="0.25"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</row>
    <row r="441" spans="2:17" x14ac:dyDescent="0.25"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</row>
    <row r="442" spans="2:17" x14ac:dyDescent="0.25"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</row>
    <row r="443" spans="2:17" x14ac:dyDescent="0.25"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</row>
    <row r="444" spans="2:17" x14ac:dyDescent="0.25"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</row>
    <row r="445" spans="2:17" x14ac:dyDescent="0.25"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</row>
    <row r="446" spans="2:17" x14ac:dyDescent="0.25"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</row>
    <row r="447" spans="2:17" x14ac:dyDescent="0.25"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</row>
    <row r="448" spans="2:17" x14ac:dyDescent="0.25"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</row>
    <row r="449" spans="2:17" x14ac:dyDescent="0.25"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</row>
    <row r="450" spans="2:17" x14ac:dyDescent="0.25"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</row>
    <row r="451" spans="2:17" x14ac:dyDescent="0.25"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</row>
    <row r="452" spans="2:17" x14ac:dyDescent="0.25"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</row>
    <row r="453" spans="2:17" x14ac:dyDescent="0.25"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</row>
    <row r="454" spans="2:17" x14ac:dyDescent="0.25"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</row>
    <row r="455" spans="2:17" x14ac:dyDescent="0.25"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</row>
    <row r="456" spans="2:17" x14ac:dyDescent="0.25"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</row>
    <row r="457" spans="2:17" x14ac:dyDescent="0.25"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</row>
    <row r="458" spans="2:17" x14ac:dyDescent="0.25"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</row>
    <row r="459" spans="2:17" x14ac:dyDescent="0.25"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</row>
    <row r="460" spans="2:17" x14ac:dyDescent="0.25"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</row>
    <row r="461" spans="2:17" x14ac:dyDescent="0.25"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</row>
    <row r="462" spans="2:17" x14ac:dyDescent="0.25"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</row>
    <row r="463" spans="2:17" x14ac:dyDescent="0.25"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</row>
    <row r="464" spans="2:17" x14ac:dyDescent="0.25"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</row>
    <row r="465" spans="2:17" x14ac:dyDescent="0.25"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</row>
    <row r="466" spans="2:17" x14ac:dyDescent="0.25"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</row>
    <row r="467" spans="2:17" x14ac:dyDescent="0.25"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</row>
    <row r="468" spans="2:17" x14ac:dyDescent="0.25"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</row>
    <row r="469" spans="2:17" x14ac:dyDescent="0.25"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</row>
    <row r="470" spans="2:17" x14ac:dyDescent="0.25"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</row>
    <row r="471" spans="2:17" x14ac:dyDescent="0.25"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</row>
    <row r="472" spans="2:17" x14ac:dyDescent="0.25"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</row>
    <row r="473" spans="2:17" x14ac:dyDescent="0.25"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</row>
    <row r="474" spans="2:17" x14ac:dyDescent="0.25"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</row>
    <row r="475" spans="2:17" x14ac:dyDescent="0.25"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</row>
    <row r="476" spans="2:17" x14ac:dyDescent="0.25"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</row>
    <row r="477" spans="2:17" x14ac:dyDescent="0.25"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</row>
    <row r="478" spans="2:17" x14ac:dyDescent="0.25"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</row>
    <row r="479" spans="2:17" x14ac:dyDescent="0.25"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</row>
    <row r="480" spans="2:17" x14ac:dyDescent="0.25"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</row>
    <row r="481" spans="2:17" x14ac:dyDescent="0.25"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</row>
    <row r="482" spans="2:17" x14ac:dyDescent="0.25"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</row>
    <row r="483" spans="2:17" x14ac:dyDescent="0.25"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</row>
    <row r="484" spans="2:17" x14ac:dyDescent="0.25"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</row>
    <row r="485" spans="2:17" x14ac:dyDescent="0.25"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</row>
    <row r="486" spans="2:17" x14ac:dyDescent="0.25"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</row>
    <row r="487" spans="2:17" x14ac:dyDescent="0.25"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</row>
    <row r="488" spans="2:17" x14ac:dyDescent="0.25"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</row>
    <row r="489" spans="2:17" x14ac:dyDescent="0.25"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</row>
    <row r="490" spans="2:17" x14ac:dyDescent="0.25"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</row>
    <row r="491" spans="2:17" x14ac:dyDescent="0.25"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</row>
    <row r="492" spans="2:17" x14ac:dyDescent="0.25"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</row>
    <row r="493" spans="2:17" x14ac:dyDescent="0.25"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</row>
    <row r="494" spans="2:17" x14ac:dyDescent="0.25"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</row>
    <row r="495" spans="2:17" x14ac:dyDescent="0.25"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</row>
    <row r="496" spans="2:17" x14ac:dyDescent="0.25"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</row>
    <row r="497" spans="2:17" x14ac:dyDescent="0.25"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</row>
    <row r="498" spans="2:17" x14ac:dyDescent="0.25"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</row>
    <row r="499" spans="2:17" x14ac:dyDescent="0.25"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</row>
    <row r="500" spans="2:17" x14ac:dyDescent="0.25"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</row>
    <row r="501" spans="2:17" x14ac:dyDescent="0.25"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</row>
    <row r="502" spans="2:17" x14ac:dyDescent="0.25"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</row>
    <row r="503" spans="2:17" x14ac:dyDescent="0.25"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</row>
    <row r="504" spans="2:17" x14ac:dyDescent="0.25"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</row>
    <row r="505" spans="2:17" x14ac:dyDescent="0.25"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</row>
    <row r="506" spans="2:17" x14ac:dyDescent="0.25"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</row>
    <row r="507" spans="2:17" x14ac:dyDescent="0.25"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</row>
    <row r="508" spans="2:17" x14ac:dyDescent="0.25"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</row>
    <row r="509" spans="2:17" x14ac:dyDescent="0.25"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</row>
    <row r="510" spans="2:17" x14ac:dyDescent="0.25"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</row>
    <row r="511" spans="2:17" x14ac:dyDescent="0.25"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</row>
    <row r="512" spans="2:17" x14ac:dyDescent="0.25"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</row>
    <row r="513" spans="2:17" x14ac:dyDescent="0.25"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</row>
    <row r="514" spans="2:17" x14ac:dyDescent="0.25"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</row>
    <row r="515" spans="2:17" x14ac:dyDescent="0.25"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</row>
    <row r="516" spans="2:17" x14ac:dyDescent="0.25"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</row>
    <row r="517" spans="2:17" x14ac:dyDescent="0.25"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</row>
    <row r="518" spans="2:17" x14ac:dyDescent="0.25"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</row>
    <row r="519" spans="2:17" x14ac:dyDescent="0.25"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</row>
    <row r="520" spans="2:17" x14ac:dyDescent="0.25"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</row>
    <row r="521" spans="2:17" x14ac:dyDescent="0.25"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</row>
    <row r="522" spans="2:17" x14ac:dyDescent="0.25"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</row>
    <row r="523" spans="2:17" x14ac:dyDescent="0.25"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</row>
    <row r="524" spans="2:17" x14ac:dyDescent="0.25"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</row>
    <row r="525" spans="2:17" x14ac:dyDescent="0.25"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</row>
    <row r="526" spans="2:17" x14ac:dyDescent="0.25"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</row>
    <row r="527" spans="2:17" x14ac:dyDescent="0.25"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</row>
    <row r="528" spans="2:17" x14ac:dyDescent="0.25"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</row>
    <row r="529" spans="2:17" x14ac:dyDescent="0.25"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</row>
    <row r="530" spans="2:17" x14ac:dyDescent="0.25"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</row>
    <row r="531" spans="2:17" x14ac:dyDescent="0.25"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</row>
    <row r="532" spans="2:17" x14ac:dyDescent="0.25"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</row>
    <row r="533" spans="2:17" x14ac:dyDescent="0.25"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</row>
    <row r="534" spans="2:17" x14ac:dyDescent="0.25"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</row>
    <row r="535" spans="2:17" x14ac:dyDescent="0.25"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</row>
    <row r="536" spans="2:17" x14ac:dyDescent="0.25"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</row>
    <row r="537" spans="2:17" x14ac:dyDescent="0.25"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</row>
    <row r="538" spans="2:17" x14ac:dyDescent="0.25"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</row>
    <row r="539" spans="2:17" x14ac:dyDescent="0.25"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</row>
    <row r="540" spans="2:17" x14ac:dyDescent="0.25"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</row>
    <row r="541" spans="2:17" x14ac:dyDescent="0.25"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</row>
    <row r="542" spans="2:17" x14ac:dyDescent="0.25"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</row>
    <row r="543" spans="2:17" x14ac:dyDescent="0.25"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</row>
    <row r="544" spans="2:17" x14ac:dyDescent="0.25"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</row>
    <row r="545" spans="2:17" x14ac:dyDescent="0.25"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</row>
    <row r="546" spans="2:17" x14ac:dyDescent="0.25"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</row>
    <row r="547" spans="2:17" x14ac:dyDescent="0.25"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</row>
    <row r="548" spans="2:17" x14ac:dyDescent="0.25"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</row>
    <row r="549" spans="2:17" x14ac:dyDescent="0.25"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</row>
    <row r="550" spans="2:17" x14ac:dyDescent="0.25"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</row>
    <row r="551" spans="2:17" x14ac:dyDescent="0.25"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</row>
    <row r="552" spans="2:17" x14ac:dyDescent="0.25"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</row>
    <row r="553" spans="2:17" x14ac:dyDescent="0.25"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</row>
    <row r="554" spans="2:17" x14ac:dyDescent="0.25"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</row>
    <row r="555" spans="2:17" x14ac:dyDescent="0.25"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</row>
    <row r="556" spans="2:17" x14ac:dyDescent="0.25"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</row>
    <row r="557" spans="2:17" x14ac:dyDescent="0.25"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</row>
    <row r="558" spans="2:17" x14ac:dyDescent="0.25"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</row>
    <row r="559" spans="2:17" x14ac:dyDescent="0.25"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</row>
    <row r="560" spans="2:17" x14ac:dyDescent="0.25"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</row>
    <row r="561" spans="2:17" x14ac:dyDescent="0.25"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</row>
    <row r="562" spans="2:17" x14ac:dyDescent="0.25"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</row>
    <row r="563" spans="2:17" x14ac:dyDescent="0.25"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</row>
    <row r="564" spans="2:17" x14ac:dyDescent="0.25"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</row>
    <row r="565" spans="2:17" x14ac:dyDescent="0.25"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</row>
    <row r="566" spans="2:17" x14ac:dyDescent="0.25"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</row>
    <row r="567" spans="2:17" x14ac:dyDescent="0.25"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</row>
    <row r="568" spans="2:17" x14ac:dyDescent="0.25"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</row>
    <row r="569" spans="2:17" x14ac:dyDescent="0.25"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</row>
    <row r="570" spans="2:17" x14ac:dyDescent="0.25"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</row>
    <row r="571" spans="2:17" x14ac:dyDescent="0.25"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</row>
    <row r="572" spans="2:17" x14ac:dyDescent="0.25"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</row>
    <row r="573" spans="2:17" x14ac:dyDescent="0.25"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</row>
    <row r="574" spans="2:17" x14ac:dyDescent="0.25"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</row>
    <row r="575" spans="2:17" x14ac:dyDescent="0.25"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</row>
    <row r="576" spans="2:17" x14ac:dyDescent="0.25"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</row>
    <row r="577" spans="2:17" x14ac:dyDescent="0.25"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</row>
    <row r="578" spans="2:17" x14ac:dyDescent="0.25"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</row>
    <row r="579" spans="2:17" x14ac:dyDescent="0.25"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</row>
    <row r="580" spans="2:17" x14ac:dyDescent="0.25"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</row>
    <row r="581" spans="2:17" x14ac:dyDescent="0.25"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</row>
    <row r="582" spans="2:17" x14ac:dyDescent="0.25"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</row>
    <row r="583" spans="2:17" x14ac:dyDescent="0.25"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</row>
    <row r="584" spans="2:17" x14ac:dyDescent="0.25"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</row>
    <row r="585" spans="2:17" x14ac:dyDescent="0.25"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</row>
    <row r="586" spans="2:17" x14ac:dyDescent="0.25"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</row>
    <row r="587" spans="2:17" x14ac:dyDescent="0.25"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</row>
    <row r="588" spans="2:17" x14ac:dyDescent="0.25"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</row>
    <row r="589" spans="2:17" x14ac:dyDescent="0.25"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</row>
    <row r="590" spans="2:17" x14ac:dyDescent="0.25"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</row>
    <row r="591" spans="2:17" x14ac:dyDescent="0.25"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</row>
    <row r="592" spans="2:17" x14ac:dyDescent="0.25"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</row>
    <row r="593" spans="2:17" x14ac:dyDescent="0.25"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</row>
    <row r="594" spans="2:17" x14ac:dyDescent="0.25"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</row>
    <row r="595" spans="2:17" x14ac:dyDescent="0.25"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</row>
    <row r="596" spans="2:17" x14ac:dyDescent="0.25"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</row>
    <row r="597" spans="2:17" x14ac:dyDescent="0.25"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</row>
    <row r="598" spans="2:17" x14ac:dyDescent="0.25"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</row>
    <row r="599" spans="2:17" x14ac:dyDescent="0.25"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</row>
    <row r="600" spans="2:17" x14ac:dyDescent="0.25"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</row>
    <row r="601" spans="2:17" x14ac:dyDescent="0.25"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</row>
    <row r="602" spans="2:17" x14ac:dyDescent="0.25"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</row>
    <row r="603" spans="2:17" x14ac:dyDescent="0.25"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</row>
    <row r="604" spans="2:17" x14ac:dyDescent="0.25"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</row>
    <row r="605" spans="2:17" x14ac:dyDescent="0.25"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</row>
    <row r="606" spans="2:17" x14ac:dyDescent="0.25"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</row>
    <row r="607" spans="2:17" x14ac:dyDescent="0.25"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</row>
    <row r="608" spans="2:17" x14ac:dyDescent="0.25"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</row>
    <row r="609" spans="2:17" x14ac:dyDescent="0.25"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</row>
    <row r="610" spans="2:17" x14ac:dyDescent="0.25"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</row>
    <row r="611" spans="2:17" x14ac:dyDescent="0.25"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</row>
    <row r="612" spans="2:17" x14ac:dyDescent="0.25"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</row>
    <row r="613" spans="2:17" x14ac:dyDescent="0.25"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</row>
    <row r="614" spans="2:17" x14ac:dyDescent="0.25"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</row>
    <row r="615" spans="2:17" x14ac:dyDescent="0.25"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</row>
    <row r="616" spans="2:17" x14ac:dyDescent="0.25"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</row>
    <row r="617" spans="2:17" x14ac:dyDescent="0.25"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</row>
    <row r="618" spans="2:17" x14ac:dyDescent="0.25"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</row>
    <row r="619" spans="2:17" x14ac:dyDescent="0.25"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</row>
    <row r="620" spans="2:17" x14ac:dyDescent="0.25"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</row>
    <row r="621" spans="2:17" x14ac:dyDescent="0.25"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</row>
    <row r="622" spans="2:17" x14ac:dyDescent="0.25"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</row>
    <row r="623" spans="2:17" x14ac:dyDescent="0.25"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</row>
    <row r="624" spans="2:17" x14ac:dyDescent="0.25"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</row>
    <row r="625" spans="2:17" x14ac:dyDescent="0.25"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</row>
    <row r="626" spans="2:17" x14ac:dyDescent="0.25"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</row>
    <row r="627" spans="2:17" x14ac:dyDescent="0.25"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</row>
    <row r="628" spans="2:17" x14ac:dyDescent="0.25"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</row>
    <row r="629" spans="2:17" x14ac:dyDescent="0.25"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</row>
    <row r="630" spans="2:17" x14ac:dyDescent="0.25"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</row>
    <row r="631" spans="2:17" x14ac:dyDescent="0.25"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</row>
    <row r="632" spans="2:17" x14ac:dyDescent="0.25"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</row>
    <row r="633" spans="2:17" x14ac:dyDescent="0.25"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</row>
    <row r="634" spans="2:17" x14ac:dyDescent="0.25"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</row>
    <row r="635" spans="2:17" x14ac:dyDescent="0.25"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</row>
    <row r="636" spans="2:17" x14ac:dyDescent="0.25"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</row>
    <row r="637" spans="2:17" x14ac:dyDescent="0.25"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</row>
    <row r="638" spans="2:17" x14ac:dyDescent="0.25"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</row>
    <row r="639" spans="2:17" x14ac:dyDescent="0.25"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</row>
    <row r="640" spans="2:17" x14ac:dyDescent="0.25"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</row>
    <row r="641" spans="2:17" x14ac:dyDescent="0.25"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</row>
    <row r="642" spans="2:17" x14ac:dyDescent="0.25"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</row>
    <row r="643" spans="2:17" x14ac:dyDescent="0.25"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</row>
    <row r="644" spans="2:17" x14ac:dyDescent="0.25"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</row>
    <row r="645" spans="2:17" x14ac:dyDescent="0.25"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</row>
    <row r="646" spans="2:17" x14ac:dyDescent="0.25"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</row>
    <row r="647" spans="2:17" x14ac:dyDescent="0.25"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</row>
    <row r="648" spans="2:17" x14ac:dyDescent="0.25"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</row>
    <row r="649" spans="2:17" x14ac:dyDescent="0.25"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</row>
    <row r="650" spans="2:17" x14ac:dyDescent="0.25"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</row>
    <row r="651" spans="2:17" x14ac:dyDescent="0.25"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</row>
    <row r="652" spans="2:17" x14ac:dyDescent="0.25"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</row>
    <row r="653" spans="2:17" x14ac:dyDescent="0.25"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</row>
    <row r="654" spans="2:17" x14ac:dyDescent="0.25"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</row>
    <row r="655" spans="2:17" x14ac:dyDescent="0.25"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</row>
    <row r="656" spans="2:17" x14ac:dyDescent="0.25"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</row>
    <row r="657" spans="2:17" x14ac:dyDescent="0.25"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</row>
    <row r="658" spans="2:17" x14ac:dyDescent="0.25"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</row>
    <row r="659" spans="2:17" x14ac:dyDescent="0.25"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</row>
    <row r="660" spans="2:17" x14ac:dyDescent="0.25"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</row>
    <row r="661" spans="2:17" x14ac:dyDescent="0.25"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</row>
    <row r="662" spans="2:17" x14ac:dyDescent="0.25"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</row>
    <row r="663" spans="2:17" x14ac:dyDescent="0.25"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</row>
    <row r="664" spans="2:17" x14ac:dyDescent="0.25"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</row>
    <row r="665" spans="2:17" x14ac:dyDescent="0.25"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</row>
    <row r="666" spans="2:17" x14ac:dyDescent="0.25"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</row>
    <row r="667" spans="2:17" x14ac:dyDescent="0.25"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</row>
    <row r="668" spans="2:17" x14ac:dyDescent="0.25"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</row>
    <row r="669" spans="2:17" x14ac:dyDescent="0.25"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</row>
    <row r="670" spans="2:17" x14ac:dyDescent="0.25"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</row>
    <row r="671" spans="2:17" x14ac:dyDescent="0.25"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</row>
    <row r="672" spans="2:17" x14ac:dyDescent="0.25"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</row>
    <row r="673" spans="2:17" x14ac:dyDescent="0.25"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</row>
    <row r="674" spans="2:17" x14ac:dyDescent="0.25"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</row>
    <row r="675" spans="2:17" x14ac:dyDescent="0.25"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</row>
    <row r="676" spans="2:17" x14ac:dyDescent="0.25"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</row>
    <row r="677" spans="2:17" x14ac:dyDescent="0.25"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</row>
    <row r="678" spans="2:17" x14ac:dyDescent="0.25"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</row>
    <row r="679" spans="2:17" x14ac:dyDescent="0.25"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</row>
    <row r="680" spans="2:17" x14ac:dyDescent="0.25"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</row>
    <row r="681" spans="2:17" x14ac:dyDescent="0.25"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</row>
    <row r="682" spans="2:17" x14ac:dyDescent="0.25"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</row>
    <row r="683" spans="2:17" x14ac:dyDescent="0.25"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</row>
    <row r="684" spans="2:17" x14ac:dyDescent="0.25"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</row>
    <row r="685" spans="2:17" x14ac:dyDescent="0.25"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</row>
    <row r="686" spans="2:17" x14ac:dyDescent="0.25"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</row>
    <row r="687" spans="2:17" x14ac:dyDescent="0.25"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</row>
    <row r="688" spans="2:17" x14ac:dyDescent="0.25"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</row>
    <row r="689" spans="2:17" x14ac:dyDescent="0.25"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</row>
    <row r="690" spans="2:17" x14ac:dyDescent="0.25"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</row>
    <row r="691" spans="2:17" x14ac:dyDescent="0.25"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</row>
    <row r="692" spans="2:17" x14ac:dyDescent="0.25"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</row>
    <row r="693" spans="2:17" x14ac:dyDescent="0.25"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</row>
    <row r="694" spans="2:17" x14ac:dyDescent="0.25"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</row>
    <row r="695" spans="2:17" x14ac:dyDescent="0.25"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</row>
    <row r="696" spans="2:17" x14ac:dyDescent="0.25"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</row>
    <row r="697" spans="2:17" x14ac:dyDescent="0.25"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</row>
    <row r="698" spans="2:17" x14ac:dyDescent="0.25"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</row>
    <row r="699" spans="2:17" x14ac:dyDescent="0.25"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</row>
    <row r="700" spans="2:17" x14ac:dyDescent="0.25"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</row>
    <row r="701" spans="2:17" x14ac:dyDescent="0.25"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</row>
    <row r="702" spans="2:17" x14ac:dyDescent="0.25"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</row>
    <row r="703" spans="2:17" x14ac:dyDescent="0.25"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</row>
    <row r="704" spans="2:17" x14ac:dyDescent="0.25"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</row>
    <row r="705" spans="2:17" x14ac:dyDescent="0.25"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</row>
    <row r="706" spans="2:17" x14ac:dyDescent="0.25"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</row>
    <row r="707" spans="2:17" x14ac:dyDescent="0.25"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</row>
    <row r="708" spans="2:17" x14ac:dyDescent="0.25"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</row>
    <row r="709" spans="2:17" x14ac:dyDescent="0.25"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</row>
    <row r="710" spans="2:17" x14ac:dyDescent="0.25"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</row>
    <row r="711" spans="2:17" x14ac:dyDescent="0.25"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</row>
    <row r="712" spans="2:17" x14ac:dyDescent="0.25"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</row>
    <row r="713" spans="2:17" x14ac:dyDescent="0.25"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</row>
    <row r="714" spans="2:17" x14ac:dyDescent="0.25"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</row>
    <row r="715" spans="2:17" x14ac:dyDescent="0.25"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</row>
    <row r="716" spans="2:17" x14ac:dyDescent="0.25"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</row>
    <row r="717" spans="2:17" x14ac:dyDescent="0.25"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</row>
    <row r="718" spans="2:17" x14ac:dyDescent="0.25"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</row>
    <row r="719" spans="2:17" x14ac:dyDescent="0.25"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</row>
    <row r="720" spans="2:17" x14ac:dyDescent="0.25"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</row>
    <row r="721" spans="2:17" x14ac:dyDescent="0.25"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</row>
    <row r="722" spans="2:17" x14ac:dyDescent="0.25"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</row>
    <row r="723" spans="2:17" x14ac:dyDescent="0.25"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</row>
    <row r="724" spans="2:17" x14ac:dyDescent="0.25"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</row>
    <row r="725" spans="2:17" x14ac:dyDescent="0.25"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</row>
    <row r="726" spans="2:17" x14ac:dyDescent="0.25"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</row>
    <row r="727" spans="2:17" x14ac:dyDescent="0.25"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</row>
    <row r="728" spans="2:17" x14ac:dyDescent="0.25"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</row>
  </sheetData>
  <sheetProtection algorithmName="SHA-512" hashValue="Iq7/BDoXK9OoBXg8yoYmZ+M7Eb6fpkc7ZlxG8oETAqW70plquWe48FsTNHs0giDe1ixSYSDUWPspuY/0QTGV0Q==" saltValue="7+gPAbgU1bqmVo5xLb4/Dg==" spinCount="100000" sheet="1" objects="1" scenarios="1"/>
  <mergeCells count="171">
    <mergeCell ref="C12:D12"/>
    <mergeCell ref="H12:Q12"/>
    <mergeCell ref="C13:D13"/>
    <mergeCell ref="H13:Q13"/>
    <mergeCell ref="E12:G12"/>
    <mergeCell ref="E13:G13"/>
    <mergeCell ref="C10:D10"/>
    <mergeCell ref="E10:G10"/>
    <mergeCell ref="H10:Q10"/>
    <mergeCell ref="C11:D11"/>
    <mergeCell ref="E11:G11"/>
    <mergeCell ref="H11:Q11"/>
    <mergeCell ref="C14:D14"/>
    <mergeCell ref="H14:Q14"/>
    <mergeCell ref="C15:D15"/>
    <mergeCell ref="H15:Q15"/>
    <mergeCell ref="E14:G14"/>
    <mergeCell ref="E15:G15"/>
    <mergeCell ref="C22:D22"/>
    <mergeCell ref="E22:G22"/>
    <mergeCell ref="H22:Q22"/>
    <mergeCell ref="C18:D18"/>
    <mergeCell ref="H18:Q18"/>
    <mergeCell ref="C19:D19"/>
    <mergeCell ref="H19:Q19"/>
    <mergeCell ref="E18:G18"/>
    <mergeCell ref="E19:G19"/>
    <mergeCell ref="C16:D16"/>
    <mergeCell ref="H16:Q16"/>
    <mergeCell ref="C17:D17"/>
    <mergeCell ref="H17:Q17"/>
    <mergeCell ref="E16:G16"/>
    <mergeCell ref="E17:G17"/>
    <mergeCell ref="C23:D23"/>
    <mergeCell ref="E23:G23"/>
    <mergeCell ref="H23:Q23"/>
    <mergeCell ref="C20:D20"/>
    <mergeCell ref="H20:Q20"/>
    <mergeCell ref="C21:D21"/>
    <mergeCell ref="H21:Q21"/>
    <mergeCell ref="E20:G20"/>
    <mergeCell ref="E21:G21"/>
    <mergeCell ref="C25:D25"/>
    <mergeCell ref="E25:G25"/>
    <mergeCell ref="H25:Q25"/>
    <mergeCell ref="C26:D26"/>
    <mergeCell ref="E26:G26"/>
    <mergeCell ref="H26:Q26"/>
    <mergeCell ref="C24:D24"/>
    <mergeCell ref="E24:G24"/>
    <mergeCell ref="H24:Q24"/>
    <mergeCell ref="C29:D29"/>
    <mergeCell ref="E29:G29"/>
    <mergeCell ref="H29:Q29"/>
    <mergeCell ref="C30:D30"/>
    <mergeCell ref="E30:G30"/>
    <mergeCell ref="H30:Q30"/>
    <mergeCell ref="C27:D27"/>
    <mergeCell ref="E27:G27"/>
    <mergeCell ref="H27:Q27"/>
    <mergeCell ref="C28:D28"/>
    <mergeCell ref="E28:G28"/>
    <mergeCell ref="H28:Q28"/>
    <mergeCell ref="C33:D33"/>
    <mergeCell ref="E33:G33"/>
    <mergeCell ref="H33:Q33"/>
    <mergeCell ref="C34:D34"/>
    <mergeCell ref="E34:G34"/>
    <mergeCell ref="H34:Q34"/>
    <mergeCell ref="C31:D31"/>
    <mergeCell ref="E31:G31"/>
    <mergeCell ref="H31:Q31"/>
    <mergeCell ref="C32:D32"/>
    <mergeCell ref="E32:G32"/>
    <mergeCell ref="H32:Q32"/>
    <mergeCell ref="C37:D37"/>
    <mergeCell ref="E37:G37"/>
    <mergeCell ref="H37:Q37"/>
    <mergeCell ref="C38:D38"/>
    <mergeCell ref="E38:G38"/>
    <mergeCell ref="H38:Q38"/>
    <mergeCell ref="C35:D35"/>
    <mergeCell ref="E35:G35"/>
    <mergeCell ref="H35:Q35"/>
    <mergeCell ref="C36:D36"/>
    <mergeCell ref="E36:G36"/>
    <mergeCell ref="H36:Q36"/>
    <mergeCell ref="C41:D41"/>
    <mergeCell ref="E41:G41"/>
    <mergeCell ref="H41:Q41"/>
    <mergeCell ref="C42:D42"/>
    <mergeCell ref="E42:G42"/>
    <mergeCell ref="H42:Q42"/>
    <mergeCell ref="C39:D39"/>
    <mergeCell ref="E39:G39"/>
    <mergeCell ref="H39:Q39"/>
    <mergeCell ref="C40:D40"/>
    <mergeCell ref="E40:G40"/>
    <mergeCell ref="H40:Q40"/>
    <mergeCell ref="C45:D45"/>
    <mergeCell ref="E45:G45"/>
    <mergeCell ref="H45:Q45"/>
    <mergeCell ref="C46:D46"/>
    <mergeCell ref="E46:G46"/>
    <mergeCell ref="H46:Q46"/>
    <mergeCell ref="C43:D43"/>
    <mergeCell ref="E43:G43"/>
    <mergeCell ref="H43:Q43"/>
    <mergeCell ref="C44:D44"/>
    <mergeCell ref="E44:G44"/>
    <mergeCell ref="H44:Q44"/>
    <mergeCell ref="C49:D49"/>
    <mergeCell ref="E49:G49"/>
    <mergeCell ref="H49:Q49"/>
    <mergeCell ref="C50:D50"/>
    <mergeCell ref="E50:G50"/>
    <mergeCell ref="H50:Q50"/>
    <mergeCell ref="C47:D47"/>
    <mergeCell ref="E47:G47"/>
    <mergeCell ref="H47:Q47"/>
    <mergeCell ref="C48:D48"/>
    <mergeCell ref="E48:G48"/>
    <mergeCell ref="H48:Q48"/>
    <mergeCell ref="C53:D53"/>
    <mergeCell ref="E53:G53"/>
    <mergeCell ref="H53:Q53"/>
    <mergeCell ref="C54:D54"/>
    <mergeCell ref="E54:G54"/>
    <mergeCell ref="H54:Q54"/>
    <mergeCell ref="C51:D51"/>
    <mergeCell ref="E51:G51"/>
    <mergeCell ref="H51:Q51"/>
    <mergeCell ref="C52:D52"/>
    <mergeCell ref="E52:G52"/>
    <mergeCell ref="H52:Q52"/>
    <mergeCell ref="C57:D57"/>
    <mergeCell ref="E57:G57"/>
    <mergeCell ref="H57:Q57"/>
    <mergeCell ref="C58:D58"/>
    <mergeCell ref="E58:G58"/>
    <mergeCell ref="H58:Q58"/>
    <mergeCell ref="C55:D55"/>
    <mergeCell ref="E55:G55"/>
    <mergeCell ref="H55:Q55"/>
    <mergeCell ref="C56:D56"/>
    <mergeCell ref="E56:G56"/>
    <mergeCell ref="H56:Q56"/>
    <mergeCell ref="C61:D61"/>
    <mergeCell ref="E61:G61"/>
    <mergeCell ref="H61:Q61"/>
    <mergeCell ref="C62:D62"/>
    <mergeCell ref="E62:G62"/>
    <mergeCell ref="H62:Q62"/>
    <mergeCell ref="C59:D59"/>
    <mergeCell ref="E59:G59"/>
    <mergeCell ref="H59:Q59"/>
    <mergeCell ref="C60:D60"/>
    <mergeCell ref="E60:G60"/>
    <mergeCell ref="H60:Q60"/>
    <mergeCell ref="C65:D65"/>
    <mergeCell ref="E65:G65"/>
    <mergeCell ref="H65:Q65"/>
    <mergeCell ref="C66:D66"/>
    <mergeCell ref="E66:G66"/>
    <mergeCell ref="H66:Q66"/>
    <mergeCell ref="C63:D63"/>
    <mergeCell ref="E63:G63"/>
    <mergeCell ref="H63:Q63"/>
    <mergeCell ref="C64:D64"/>
    <mergeCell ref="E64:G64"/>
    <mergeCell ref="H64:Q64"/>
  </mergeCells>
  <dataValidations count="1">
    <dataValidation allowBlank="1" showInputMessage="1" showErrorMessage="1" prompt="O título da folha de cálculo encontra-se nesta célula" sqref="B1 J1" xr:uid="{00000000-0002-0000-0600-000000000000}"/>
  </dataValidations>
  <hyperlinks>
    <hyperlink ref="B2" location="Atividade!A1" display="&lt; Voltar ao ínicio" xr:uid="{00000000-0004-0000-0600-000000000000}"/>
  </hyperlinks>
  <pageMargins left="0.23622047244094491" right="0.23622047244094491" top="0.74803149606299213" bottom="0.74803149606299213" header="0.31496062992125984" footer="0.31496062992125984"/>
  <pageSetup paperSize="9" scale="54" fitToHeight="0" orientation="portrait" r:id="rId1"/>
  <colBreaks count="1" manualBreakCount="1">
    <brk id="20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5">
    <pageSetUpPr fitToPage="1"/>
  </sheetPr>
  <dimension ref="A1:BR55"/>
  <sheetViews>
    <sheetView topLeftCell="H19" zoomScale="90" zoomScaleNormal="90" zoomScaleSheetLayoutView="23" workbookViewId="0">
      <selection activeCell="H28" sqref="H28"/>
    </sheetView>
  </sheetViews>
  <sheetFormatPr defaultColWidth="9" defaultRowHeight="15" x14ac:dyDescent="0.25"/>
  <cols>
    <col min="1" max="1" width="3.25" style="5" customWidth="1"/>
    <col min="2" max="2" width="20.875" style="5" customWidth="1"/>
    <col min="3" max="3" width="13.25" style="5" customWidth="1"/>
    <col min="4" max="4" width="10.625" style="5" customWidth="1"/>
    <col min="5" max="7" width="12" style="5" customWidth="1"/>
    <col min="8" max="8" width="12.75" style="5" customWidth="1"/>
    <col min="9" max="36" width="11" style="5" customWidth="1"/>
    <col min="37" max="37" width="4.5" style="5" customWidth="1"/>
    <col min="38" max="38" width="14.125" style="5" customWidth="1"/>
    <col min="39" max="39" width="9" style="5"/>
    <col min="40" max="40" width="12.5" style="5" customWidth="1"/>
    <col min="41" max="41" width="13.375" style="5" customWidth="1"/>
    <col min="42" max="42" width="9" style="5"/>
    <col min="43" max="43" width="17.25" style="5" customWidth="1"/>
    <col min="44" max="44" width="11.375" style="5" customWidth="1"/>
    <col min="45" max="48" width="9" style="5"/>
    <col min="49" max="49" width="4.75" style="5" customWidth="1"/>
    <col min="50" max="16384" width="9" style="5"/>
  </cols>
  <sheetData>
    <row r="1" spans="1:52" ht="23.25" x14ac:dyDescent="0.25">
      <c r="A1" s="15"/>
      <c r="B1" s="87" t="s">
        <v>150</v>
      </c>
      <c r="C1" s="15"/>
      <c r="D1" s="15"/>
      <c r="E1" s="15"/>
      <c r="F1" s="15"/>
      <c r="G1" s="15"/>
      <c r="H1" s="159" t="s">
        <v>10</v>
      </c>
      <c r="I1" s="160">
        <f>Atividade!L3</f>
        <v>0</v>
      </c>
      <c r="J1" s="161" t="s">
        <v>6</v>
      </c>
      <c r="K1" s="160">
        <f>Atividade!I3</f>
        <v>2021</v>
      </c>
      <c r="L1" s="18"/>
      <c r="M1" s="15"/>
      <c r="N1" s="15"/>
      <c r="O1" s="16"/>
      <c r="P1" s="15"/>
      <c r="Q1" s="15"/>
      <c r="R1" s="15"/>
      <c r="S1" s="15"/>
      <c r="T1" s="15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 spans="1:52" ht="15.75" thickBot="1" x14ac:dyDescent="0.3">
      <c r="A2" s="13"/>
      <c r="B2" s="92" t="s">
        <v>11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 spans="1:52" x14ac:dyDescent="0.25">
      <c r="A3" s="3" t="s">
        <v>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4" spans="1:52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spans="1:52" ht="23.25" customHeight="1" x14ac:dyDescent="0.25">
      <c r="A5" s="24"/>
      <c r="B5" s="41" t="s">
        <v>2424</v>
      </c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</row>
    <row r="6" spans="1:52" customFormat="1" ht="23.25" customHeight="1" x14ac:dyDescent="0.25">
      <c r="A6" s="176"/>
      <c r="B6" s="403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76"/>
      <c r="AZ6" s="176"/>
    </row>
    <row r="7" spans="1:52" x14ac:dyDescent="0.25">
      <c r="A7" s="2"/>
      <c r="B7" s="421" t="s">
        <v>2906</v>
      </c>
      <c r="C7" s="2"/>
      <c r="D7" s="2"/>
      <c r="E7" s="2"/>
      <c r="F7" s="2"/>
      <c r="G7" s="2"/>
      <c r="H7" s="2"/>
      <c r="I7" s="2"/>
      <c r="J7" s="2"/>
      <c r="K7" s="2"/>
      <c r="L7" s="2"/>
      <c r="M7" s="164"/>
      <c r="N7" s="16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</row>
    <row r="8" spans="1:52" ht="15" customHeight="1" x14ac:dyDescent="0.25">
      <c r="A8" s="185"/>
      <c r="B8" s="689" t="s">
        <v>288</v>
      </c>
      <c r="C8" s="690"/>
      <c r="D8" s="690"/>
      <c r="E8" s="690"/>
      <c r="F8" s="690"/>
      <c r="G8" s="690"/>
      <c r="H8" s="690"/>
      <c r="I8" s="207"/>
      <c r="J8" s="691"/>
      <c r="K8" s="692"/>
      <c r="L8" s="692"/>
      <c r="M8" s="692"/>
      <c r="N8" s="692"/>
      <c r="O8" s="692"/>
      <c r="P8" s="692"/>
      <c r="Q8" s="692"/>
      <c r="R8" s="692"/>
      <c r="S8" s="692"/>
      <c r="T8" s="69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</row>
    <row r="9" spans="1:52" x14ac:dyDescent="0.25">
      <c r="A9" s="185"/>
      <c r="B9" s="186" t="s">
        <v>61</v>
      </c>
      <c r="C9" s="187"/>
      <c r="D9" s="187"/>
      <c r="E9" s="187"/>
      <c r="F9" s="187"/>
      <c r="G9" s="187"/>
      <c r="H9" s="187"/>
      <c r="I9" s="207"/>
      <c r="J9" s="693" t="str">
        <f>IF(I9="Sim","&lt;Observações&gt;", "Não Aplicável")</f>
        <v>Não Aplicável</v>
      </c>
      <c r="K9" s="694"/>
      <c r="L9" s="694"/>
      <c r="M9" s="694"/>
      <c r="N9" s="694"/>
      <c r="O9" s="694"/>
      <c r="P9" s="694"/>
      <c r="Q9" s="694"/>
      <c r="R9" s="694"/>
      <c r="S9" s="694"/>
      <c r="T9" s="695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</row>
    <row r="10" spans="1:52" x14ac:dyDescent="0.25">
      <c r="A10" s="185"/>
      <c r="B10" s="186" t="s">
        <v>2371</v>
      </c>
      <c r="C10" s="187"/>
      <c r="D10" s="187"/>
      <c r="E10" s="187"/>
      <c r="F10" s="187"/>
      <c r="G10" s="187"/>
      <c r="H10" s="187"/>
      <c r="I10" s="207"/>
      <c r="J10" s="696" t="str">
        <f>IF(I10="Sim","&lt;Observações&gt;", "Não Aplicável")</f>
        <v>Não Aplicável</v>
      </c>
      <c r="K10" s="697"/>
      <c r="L10" s="697"/>
      <c r="M10" s="697"/>
      <c r="N10" s="697"/>
      <c r="O10" s="697"/>
      <c r="P10" s="697"/>
      <c r="Q10" s="697"/>
      <c r="R10" s="697"/>
      <c r="S10" s="697"/>
      <c r="T10" s="698"/>
      <c r="U10" s="131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</row>
    <row r="11" spans="1:52" x14ac:dyDescent="0.25">
      <c r="A11" s="185"/>
      <c r="B11" s="186" t="s">
        <v>153</v>
      </c>
      <c r="C11" s="187"/>
      <c r="D11" s="187"/>
      <c r="E11" s="187"/>
      <c r="F11" s="187"/>
      <c r="G11" s="187"/>
      <c r="H11" s="187"/>
      <c r="I11" s="207"/>
      <c r="J11" s="693" t="str">
        <f>IF(I11="Sim","&lt;Observações&gt;", "Não Aplicável")</f>
        <v>Não Aplicável</v>
      </c>
      <c r="K11" s="694"/>
      <c r="L11" s="694"/>
      <c r="M11" s="694"/>
      <c r="N11" s="694"/>
      <c r="O11" s="694"/>
      <c r="P11" s="694"/>
      <c r="Q11" s="694"/>
      <c r="R11" s="694"/>
      <c r="S11" s="694"/>
      <c r="T11" s="695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</row>
    <row r="12" spans="1:52" x14ac:dyDescent="0.25">
      <c r="A12" s="188"/>
      <c r="B12" s="188"/>
      <c r="C12" s="188"/>
      <c r="D12" s="189" t="s">
        <v>2440</v>
      </c>
      <c r="E12" s="189" t="s">
        <v>2441</v>
      </c>
      <c r="F12" s="189" t="s">
        <v>2442</v>
      </c>
      <c r="G12" s="189" t="s">
        <v>2448</v>
      </c>
      <c r="H12" s="189" t="s">
        <v>2447</v>
      </c>
      <c r="I12" s="189" t="s">
        <v>2446</v>
      </c>
      <c r="J12" s="189" t="s">
        <v>2445</v>
      </c>
      <c r="K12" s="189" t="s">
        <v>2444</v>
      </c>
      <c r="L12" s="189" t="s">
        <v>2443</v>
      </c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</row>
    <row r="13" spans="1:52" ht="18" customHeight="1" x14ac:dyDescent="0.25">
      <c r="A13" s="176"/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</row>
    <row r="14" spans="1:52" ht="25.5" customHeight="1" x14ac:dyDescent="0.25">
      <c r="A14" s="24"/>
      <c r="B14" s="41" t="s">
        <v>2428</v>
      </c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40"/>
      <c r="W14" s="40"/>
      <c r="X14" s="40"/>
      <c r="Y14" s="40"/>
      <c r="Z14" s="40"/>
      <c r="AA14" s="40"/>
    </row>
    <row r="15" spans="1:52" ht="18.75" x14ac:dyDescent="0.25">
      <c r="A15" s="176"/>
      <c r="B15" s="158"/>
      <c r="C15" s="190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</row>
    <row r="16" spans="1:52" ht="38.25" customHeight="1" x14ac:dyDescent="0.25">
      <c r="A16" s="176"/>
      <c r="B16" s="699" t="s">
        <v>3141</v>
      </c>
      <c r="C16" s="700"/>
      <c r="D16" s="700"/>
      <c r="E16" s="700"/>
      <c r="F16" s="700"/>
      <c r="G16" s="700"/>
      <c r="H16" s="700"/>
      <c r="I16" s="700"/>
      <c r="J16" s="700"/>
      <c r="K16" s="700"/>
      <c r="L16" s="700"/>
      <c r="M16" s="700"/>
      <c r="N16" s="700"/>
      <c r="O16" s="700"/>
      <c r="P16" s="700"/>
      <c r="Q16" s="700"/>
      <c r="R16" s="700"/>
      <c r="S16" s="701"/>
      <c r="T16" s="176"/>
      <c r="U16" s="176"/>
      <c r="V16" s="176"/>
      <c r="W16" s="176"/>
      <c r="X16" s="176"/>
      <c r="Y16" s="176"/>
      <c r="Z16" s="176"/>
      <c r="AA16" s="176"/>
    </row>
    <row r="17" spans="1:46" ht="18.75" x14ac:dyDescent="0.25">
      <c r="A17" s="176"/>
      <c r="B17" s="158"/>
      <c r="C17" s="190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</row>
    <row r="18" spans="1:46" ht="18.75" x14ac:dyDescent="0.25">
      <c r="A18" s="176"/>
      <c r="B18" s="158"/>
      <c r="C18" s="190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</row>
    <row r="19" spans="1:46" ht="15.75" thickBot="1" x14ac:dyDescent="0.3">
      <c r="A19" s="176"/>
      <c r="B19" s="422" t="s">
        <v>2907</v>
      </c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</row>
    <row r="20" spans="1:46" ht="15.75" thickTop="1" x14ac:dyDescent="0.25">
      <c r="A20" s="176"/>
      <c r="B20" s="706" t="s">
        <v>2381</v>
      </c>
      <c r="C20" s="707"/>
      <c r="D20" s="707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2"/>
    </row>
    <row r="21" spans="1:46" ht="18" customHeight="1" x14ac:dyDescent="0.25">
      <c r="A21" s="2"/>
      <c r="B21" s="710" t="s">
        <v>2382</v>
      </c>
      <c r="C21" s="711"/>
      <c r="D21" s="711"/>
      <c r="E21" s="711"/>
      <c r="F21" s="71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K21" s="197"/>
    </row>
    <row r="22" spans="1:46" ht="18" customHeight="1" x14ac:dyDescent="0.25">
      <c r="A22" s="2"/>
      <c r="B22" s="708" t="s">
        <v>2383</v>
      </c>
      <c r="C22" s="709"/>
      <c r="D22" s="709"/>
      <c r="E22" s="609"/>
      <c r="F22" s="609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K22" s="197"/>
    </row>
    <row r="23" spans="1:46" ht="18" customHeight="1" x14ac:dyDescent="0.25">
      <c r="A23" s="2"/>
      <c r="B23" s="686" t="s">
        <v>2385</v>
      </c>
      <c r="C23" s="687"/>
      <c r="D23" s="688"/>
      <c r="E23" s="649"/>
      <c r="F23" s="651"/>
      <c r="G23" s="2"/>
      <c r="H23" s="131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K23" s="197"/>
    </row>
    <row r="24" spans="1:46" ht="18" customHeight="1" x14ac:dyDescent="0.25">
      <c r="A24" s="2"/>
      <c r="B24" s="708" t="s">
        <v>2384</v>
      </c>
      <c r="C24" s="709"/>
      <c r="D24" s="709"/>
      <c r="E24" s="609"/>
      <c r="F24" s="609"/>
      <c r="G24" s="2"/>
      <c r="H24" s="130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K24" s="197"/>
    </row>
    <row r="25" spans="1:46" ht="18" customHeight="1" x14ac:dyDescent="0.25">
      <c r="A25" s="2"/>
      <c r="B25" s="686" t="s">
        <v>2387</v>
      </c>
      <c r="C25" s="687"/>
      <c r="D25" s="688"/>
      <c r="E25" s="649"/>
      <c r="F25" s="651"/>
      <c r="G25" s="2"/>
      <c r="H25" s="13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K25" s="197"/>
    </row>
    <row r="26" spans="1:46" ht="18" customHeight="1" x14ac:dyDescent="0.25">
      <c r="A26" s="2"/>
      <c r="B26" s="686" t="s">
        <v>2386</v>
      </c>
      <c r="C26" s="687"/>
      <c r="D26" s="688"/>
      <c r="E26" s="649"/>
      <c r="F26" s="651"/>
      <c r="G26" s="713"/>
      <c r="H26" s="713"/>
      <c r="I26" s="713"/>
      <c r="J26" s="713"/>
      <c r="K26" s="713"/>
      <c r="L26" s="713"/>
      <c r="M26" s="713"/>
      <c r="N26" s="713"/>
      <c r="O26" s="714"/>
      <c r="P26" s="714"/>
      <c r="Q26" s="714"/>
      <c r="R26" s="714"/>
      <c r="S26" s="714"/>
      <c r="T26" s="714"/>
      <c r="U26" s="714"/>
      <c r="V26" s="714"/>
      <c r="W26" s="193"/>
      <c r="X26" s="193"/>
      <c r="Y26" s="193"/>
      <c r="Z26" s="193"/>
      <c r="AA26" s="193"/>
      <c r="AB26" s="193"/>
      <c r="AC26" s="2"/>
      <c r="AD26" s="2"/>
      <c r="AK26" s="197"/>
    </row>
    <row r="27" spans="1:46" ht="18.75" x14ac:dyDescent="0.25">
      <c r="A27" s="2"/>
      <c r="B27" s="195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194"/>
      <c r="AK27" s="197"/>
    </row>
    <row r="28" spans="1:46" ht="18.75" customHeight="1" x14ac:dyDescent="0.25">
      <c r="A28" s="2"/>
      <c r="B28" s="198"/>
      <c r="C28" s="2"/>
      <c r="D28" s="2"/>
      <c r="E28" s="2"/>
      <c r="F28" s="2"/>
      <c r="G28" s="2"/>
      <c r="H28" s="2"/>
      <c r="I28" s="702" t="s">
        <v>2584</v>
      </c>
      <c r="J28" s="703"/>
      <c r="K28" s="703"/>
      <c r="L28" s="703"/>
      <c r="M28" s="703"/>
      <c r="N28" s="703"/>
      <c r="O28" s="704"/>
      <c r="P28" s="702" t="s">
        <v>2585</v>
      </c>
      <c r="Q28" s="703"/>
      <c r="R28" s="703"/>
      <c r="S28" s="703"/>
      <c r="T28" s="703"/>
      <c r="U28" s="703"/>
      <c r="V28" s="704"/>
      <c r="W28" s="702" t="s">
        <v>2586</v>
      </c>
      <c r="X28" s="703"/>
      <c r="Y28" s="703"/>
      <c r="Z28" s="703"/>
      <c r="AA28" s="703"/>
      <c r="AB28" s="703"/>
      <c r="AC28" s="704"/>
      <c r="AD28" s="702" t="s">
        <v>2587</v>
      </c>
      <c r="AE28" s="703"/>
      <c r="AF28" s="703"/>
      <c r="AG28" s="703"/>
      <c r="AH28" s="703"/>
      <c r="AI28" s="703"/>
      <c r="AJ28" s="705"/>
      <c r="AK28" s="197"/>
      <c r="AL28" s="194"/>
      <c r="AM28" s="194"/>
      <c r="AN28" s="194"/>
    </row>
    <row r="29" spans="1:46" ht="40.5" customHeight="1" x14ac:dyDescent="0.25">
      <c r="A29" s="2"/>
      <c r="B29" s="199"/>
      <c r="C29" s="158"/>
      <c r="D29" s="158"/>
      <c r="E29" s="158"/>
      <c r="F29" s="158"/>
      <c r="G29" s="158"/>
      <c r="H29" s="158"/>
      <c r="I29" s="125"/>
      <c r="J29" s="107"/>
      <c r="K29" s="107"/>
      <c r="L29" s="107"/>
      <c r="M29" s="107"/>
      <c r="N29" s="107"/>
      <c r="O29" s="107"/>
      <c r="P29" s="125"/>
      <c r="Q29" s="107"/>
      <c r="R29" s="107"/>
      <c r="S29" s="107"/>
      <c r="T29" s="107"/>
      <c r="U29" s="107"/>
      <c r="V29" s="107"/>
      <c r="W29" s="125"/>
      <c r="X29" s="107"/>
      <c r="Y29" s="107"/>
      <c r="Z29" s="107"/>
      <c r="AA29" s="107"/>
      <c r="AB29" s="107"/>
      <c r="AC29" s="107"/>
      <c r="AD29" s="125"/>
      <c r="AE29" s="107"/>
      <c r="AF29" s="107"/>
      <c r="AG29" s="107"/>
      <c r="AH29" s="107"/>
      <c r="AI29" s="107"/>
      <c r="AJ29" s="126"/>
      <c r="AK29" s="196"/>
      <c r="AL29" s="194"/>
      <c r="AM29" s="194"/>
      <c r="AN29" s="194"/>
      <c r="AO29" s="194"/>
      <c r="AP29" s="194"/>
      <c r="AQ29" s="194"/>
      <c r="AR29" s="194"/>
    </row>
    <row r="30" spans="1:46" ht="107.25" customHeight="1" x14ac:dyDescent="0.25">
      <c r="A30" s="2"/>
      <c r="B30" s="208" t="s">
        <v>56</v>
      </c>
      <c r="C30" s="293" t="s">
        <v>2439</v>
      </c>
      <c r="D30" s="209" t="s">
        <v>2488</v>
      </c>
      <c r="E30" s="209" t="s">
        <v>2391</v>
      </c>
      <c r="F30" s="209" t="s">
        <v>57</v>
      </c>
      <c r="G30" s="292" t="s">
        <v>2502</v>
      </c>
      <c r="H30" s="292" t="s">
        <v>58</v>
      </c>
      <c r="I30" s="336" t="s">
        <v>2389</v>
      </c>
      <c r="J30" s="337" t="s">
        <v>2427</v>
      </c>
      <c r="K30" s="338" t="s">
        <v>292</v>
      </c>
      <c r="L30" s="338" t="s">
        <v>2390</v>
      </c>
      <c r="M30" s="339" t="s">
        <v>2583</v>
      </c>
      <c r="N30" s="339" t="s">
        <v>2388</v>
      </c>
      <c r="O30" s="340" t="s">
        <v>2503</v>
      </c>
      <c r="P30" s="202" t="s">
        <v>2389</v>
      </c>
      <c r="Q30" s="200" t="s">
        <v>2427</v>
      </c>
      <c r="R30" s="201" t="s">
        <v>292</v>
      </c>
      <c r="S30" s="201" t="s">
        <v>2390</v>
      </c>
      <c r="T30" s="339" t="s">
        <v>2583</v>
      </c>
      <c r="U30" s="339" t="s">
        <v>2388</v>
      </c>
      <c r="V30" s="340" t="s">
        <v>2503</v>
      </c>
      <c r="W30" s="202" t="s">
        <v>2389</v>
      </c>
      <c r="X30" s="200" t="s">
        <v>2427</v>
      </c>
      <c r="Y30" s="201" t="s">
        <v>292</v>
      </c>
      <c r="Z30" s="201" t="s">
        <v>2390</v>
      </c>
      <c r="AA30" s="339" t="s">
        <v>2583</v>
      </c>
      <c r="AB30" s="339" t="s">
        <v>2388</v>
      </c>
      <c r="AC30" s="340" t="s">
        <v>2503</v>
      </c>
      <c r="AD30" s="202" t="s">
        <v>2389</v>
      </c>
      <c r="AE30" s="200" t="s">
        <v>2427</v>
      </c>
      <c r="AF30" s="201" t="s">
        <v>292</v>
      </c>
      <c r="AG30" s="201" t="s">
        <v>2390</v>
      </c>
      <c r="AH30" s="339" t="s">
        <v>2583</v>
      </c>
      <c r="AI30" s="339" t="s">
        <v>2388</v>
      </c>
      <c r="AJ30" s="340" t="s">
        <v>2503</v>
      </c>
      <c r="AK30" s="196"/>
      <c r="AL30" s="194"/>
      <c r="AM30" s="194"/>
      <c r="AN30" s="194"/>
      <c r="AO30" s="194"/>
      <c r="AP30" s="194"/>
      <c r="AQ30" s="194"/>
      <c r="AR30" s="194"/>
    </row>
    <row r="31" spans="1:46" ht="36.75" customHeight="1" x14ac:dyDescent="0.25">
      <c r="A31" s="2"/>
      <c r="B31" s="110" t="s">
        <v>15</v>
      </c>
      <c r="C31" s="134"/>
      <c r="D31" s="107"/>
      <c r="E31" s="109" t="str">
        <f>IFERROR((M31*I31*IF(J31="&lt;LQ",(1/3),(IF(J31="&lt;Ld",0,1)))+T31*P31*IF(Q31="&lt;LQ",(1/3),(IF(Q31="&lt;Ld",0,1)))+AA31*W31*IF(X31="&lt;LQ",(1/3),(IF(X31="&lt;Ld",0,1)))+AH31*AD31*IF(AE31="&lt;LQ",(1/3),(IF(AE31="&lt;Ld",0,1))))/COUNTA(I31,P31,W31,AD31)*(IF(F31="mg/Nm3",(10^-6),IF(F31="µg/m3",(10^-9),IF(F31="ng/Nm3",(10^-12),""))))*$E$24,"")</f>
        <v/>
      </c>
      <c r="F31" s="108" t="s">
        <v>15</v>
      </c>
      <c r="G31" s="134"/>
      <c r="H31" s="127" t="s">
        <v>15</v>
      </c>
      <c r="I31" s="125"/>
      <c r="J31" s="133"/>
      <c r="K31" s="66"/>
      <c r="L31" s="203">
        <f>I31*IF(K31=21,1,(IF(ISNUMBER($E$25),(21-$E$25)/(21-K31),1)))</f>
        <v>0</v>
      </c>
      <c r="M31" s="107"/>
      <c r="N31" s="107"/>
      <c r="O31" s="334"/>
      <c r="P31" s="125"/>
      <c r="Q31" s="133"/>
      <c r="R31" s="66"/>
      <c r="S31" s="203">
        <f>P31*IF(R31=21,1,(IF(ISNUMBER($E$25),(21-$E$25)/(21-R31),1)))</f>
        <v>0</v>
      </c>
      <c r="T31" s="107"/>
      <c r="U31" s="107"/>
      <c r="V31" s="334"/>
      <c r="W31" s="125"/>
      <c r="X31" s="133"/>
      <c r="Y31" s="66"/>
      <c r="Z31" s="203">
        <f>W31*IF(Y31=21,1,(IF(ISNUMBER($E$25),(21-$E$25)/(21-Y31),1)))</f>
        <v>0</v>
      </c>
      <c r="AA31" s="107"/>
      <c r="AB31" s="107"/>
      <c r="AC31" s="334"/>
      <c r="AD31" s="125"/>
      <c r="AE31" s="133"/>
      <c r="AF31" s="66"/>
      <c r="AG31" s="203">
        <f>AD31*IF(AF31=21,1,(IF(ISNUMBER($E$25),(21-$E$25)/(21-AF31),1)))</f>
        <v>0</v>
      </c>
      <c r="AH31" s="107"/>
      <c r="AI31" s="107"/>
      <c r="AJ31" s="334"/>
      <c r="AK31" s="196"/>
      <c r="AL31" s="194"/>
      <c r="AM31" s="194"/>
      <c r="AN31" s="194"/>
      <c r="AO31" s="194"/>
      <c r="AP31" s="194"/>
      <c r="AQ31" s="194"/>
      <c r="AR31" s="194"/>
    </row>
    <row r="32" spans="1:46" ht="36.75" customHeight="1" x14ac:dyDescent="0.25">
      <c r="A32" s="2"/>
      <c r="B32" s="110" t="s">
        <v>15</v>
      </c>
      <c r="C32" s="134"/>
      <c r="D32" s="107"/>
      <c r="E32" s="109" t="str">
        <f t="shared" ref="E32:E53" si="0">IFERROR((M32*I32*IF(J32="&lt;LQ",(1/3),(IF(J32="&lt;Ld",0,1)))+T32*P32*IF(Q32="&lt;LQ",(1/3),(IF(Q32="&lt;Ld",0,1)))+AA32*W32*IF(X32="&lt;LQ",(1/3),(IF(X32="&lt;Ld",0,1)))+AH32*AD32*IF(AE32="&lt;LQ",(1/3),(IF(AE32="&lt;Ld",0,1))))/COUNTA(I32,P32,W32,AD32)*(IF(F32="mg/Nm3",(10^-6),IF(F32="µg/m3",(10^-9),IF(F32="ng/Nm3",(10^-12),""))))*$E$24,"")</f>
        <v/>
      </c>
      <c r="F32" s="108" t="s">
        <v>15</v>
      </c>
      <c r="G32" s="134"/>
      <c r="H32" s="127" t="s">
        <v>15</v>
      </c>
      <c r="I32" s="125"/>
      <c r="J32" s="133"/>
      <c r="K32" s="66"/>
      <c r="L32" s="203">
        <f t="shared" ref="L32:L53" si="1">I32*IF(K32=21,1,(IF(ISNUMBER($E$25),(21-$E$25)/(21-K32),1)))</f>
        <v>0</v>
      </c>
      <c r="M32" s="107"/>
      <c r="N32" s="107"/>
      <c r="O32" s="335"/>
      <c r="P32" s="125"/>
      <c r="Q32" s="133"/>
      <c r="R32" s="66"/>
      <c r="S32" s="203">
        <f t="shared" ref="S32:S53" si="2">P32*IF(R32=21,1,(IF(ISNUMBER($E$25),(21-$E$25)/(21-R32),1)))</f>
        <v>0</v>
      </c>
      <c r="T32" s="107"/>
      <c r="U32" s="107"/>
      <c r="V32" s="126"/>
      <c r="W32" s="125"/>
      <c r="X32" s="133"/>
      <c r="Y32" s="66"/>
      <c r="Z32" s="203">
        <f t="shared" ref="Z32:Z53" si="3">W32*IF(Y32=21,1,(IF(ISNUMBER($E$25),(21-$E$25)/(21-Y32),1)))</f>
        <v>0</v>
      </c>
      <c r="AA32" s="107"/>
      <c r="AB32" s="107"/>
      <c r="AC32" s="334"/>
      <c r="AD32" s="125"/>
      <c r="AE32" s="133"/>
      <c r="AF32" s="66"/>
      <c r="AG32" s="203">
        <f t="shared" ref="AG32:AG53" si="4">AD32*IF(AF32=21,1,(IF(ISNUMBER($E$25),(21-$E$25)/(21-AF32),1)))</f>
        <v>0</v>
      </c>
      <c r="AH32" s="107"/>
      <c r="AI32" s="107"/>
      <c r="AJ32" s="334"/>
      <c r="AK32" s="196"/>
      <c r="AL32" s="194"/>
      <c r="AM32" s="194"/>
      <c r="AN32" s="194"/>
      <c r="AO32" s="194"/>
      <c r="AP32" s="194"/>
      <c r="AQ32" s="194"/>
      <c r="AR32" s="194"/>
      <c r="AS32" s="2"/>
      <c r="AT32" s="2"/>
    </row>
    <row r="33" spans="1:70" ht="36.75" customHeight="1" x14ac:dyDescent="0.25">
      <c r="A33" s="2"/>
      <c r="B33" s="110" t="s">
        <v>15</v>
      </c>
      <c r="C33" s="134"/>
      <c r="D33" s="107"/>
      <c r="E33" s="109" t="str">
        <f t="shared" si="0"/>
        <v/>
      </c>
      <c r="F33" s="108" t="s">
        <v>15</v>
      </c>
      <c r="G33" s="134"/>
      <c r="H33" s="127" t="s">
        <v>15</v>
      </c>
      <c r="I33" s="125"/>
      <c r="J33" s="133"/>
      <c r="K33" s="66"/>
      <c r="L33" s="203">
        <f t="shared" si="1"/>
        <v>0</v>
      </c>
      <c r="M33" s="107"/>
      <c r="N33" s="107"/>
      <c r="O33" s="334"/>
      <c r="P33" s="125"/>
      <c r="Q33" s="133"/>
      <c r="R33" s="66"/>
      <c r="S33" s="203">
        <f t="shared" si="2"/>
        <v>0</v>
      </c>
      <c r="T33" s="107"/>
      <c r="U33" s="107"/>
      <c r="V33" s="126"/>
      <c r="W33" s="125"/>
      <c r="X33" s="133"/>
      <c r="Y33" s="66"/>
      <c r="Z33" s="203">
        <f t="shared" si="3"/>
        <v>0</v>
      </c>
      <c r="AA33" s="107"/>
      <c r="AB33" s="107"/>
      <c r="AC33" s="334"/>
      <c r="AD33" s="125"/>
      <c r="AE33" s="133"/>
      <c r="AF33" s="66"/>
      <c r="AG33" s="203">
        <f t="shared" si="4"/>
        <v>0</v>
      </c>
      <c r="AH33" s="107"/>
      <c r="AI33" s="107"/>
      <c r="AJ33" s="334"/>
      <c r="AK33" s="196"/>
      <c r="AL33" s="194"/>
      <c r="AM33" s="194"/>
      <c r="AN33" s="194"/>
      <c r="AO33" s="194"/>
      <c r="AP33" s="194"/>
      <c r="AQ33" s="194"/>
      <c r="AR33" s="194"/>
      <c r="AS33" s="2"/>
      <c r="AT33" s="2"/>
    </row>
    <row r="34" spans="1:70" ht="36.75" customHeight="1" x14ac:dyDescent="0.25">
      <c r="A34" s="2"/>
      <c r="B34" s="110" t="s">
        <v>15</v>
      </c>
      <c r="C34" s="134"/>
      <c r="D34" s="107"/>
      <c r="E34" s="109" t="str">
        <f t="shared" si="0"/>
        <v/>
      </c>
      <c r="F34" s="108" t="s">
        <v>15</v>
      </c>
      <c r="G34" s="134"/>
      <c r="H34" s="127" t="s">
        <v>15</v>
      </c>
      <c r="I34" s="125"/>
      <c r="J34" s="133"/>
      <c r="K34" s="66"/>
      <c r="L34" s="203">
        <f t="shared" si="1"/>
        <v>0</v>
      </c>
      <c r="M34" s="107"/>
      <c r="N34" s="107"/>
      <c r="O34" s="334"/>
      <c r="P34" s="125"/>
      <c r="Q34" s="133"/>
      <c r="R34" s="66"/>
      <c r="S34" s="203">
        <f t="shared" si="2"/>
        <v>0</v>
      </c>
      <c r="T34" s="107"/>
      <c r="U34" s="107"/>
      <c r="V34" s="126"/>
      <c r="W34" s="125"/>
      <c r="X34" s="133"/>
      <c r="Y34" s="66"/>
      <c r="Z34" s="203">
        <f t="shared" si="3"/>
        <v>0</v>
      </c>
      <c r="AA34" s="107"/>
      <c r="AB34" s="107"/>
      <c r="AC34" s="334"/>
      <c r="AD34" s="125"/>
      <c r="AE34" s="133"/>
      <c r="AF34" s="66"/>
      <c r="AG34" s="203">
        <f t="shared" si="4"/>
        <v>0</v>
      </c>
      <c r="AH34" s="107"/>
      <c r="AI34" s="107"/>
      <c r="AJ34" s="334"/>
      <c r="AK34" s="196"/>
      <c r="AL34" s="194"/>
      <c r="AM34" s="194"/>
      <c r="AN34" s="194"/>
      <c r="AO34" s="194"/>
      <c r="AP34" s="194"/>
      <c r="AQ34" s="194"/>
      <c r="AR34" s="194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P34" s="2"/>
    </row>
    <row r="35" spans="1:70" ht="36.75" customHeight="1" x14ac:dyDescent="0.25">
      <c r="A35" s="2"/>
      <c r="B35" s="110" t="s">
        <v>15</v>
      </c>
      <c r="C35" s="134"/>
      <c r="D35" s="107"/>
      <c r="E35" s="109" t="str">
        <f t="shared" si="0"/>
        <v/>
      </c>
      <c r="F35" s="108" t="s">
        <v>15</v>
      </c>
      <c r="G35" s="134"/>
      <c r="H35" s="127" t="s">
        <v>15</v>
      </c>
      <c r="I35" s="125"/>
      <c r="J35" s="133"/>
      <c r="K35" s="66"/>
      <c r="L35" s="203">
        <f t="shared" si="1"/>
        <v>0</v>
      </c>
      <c r="M35" s="107"/>
      <c r="N35" s="107"/>
      <c r="O35" s="334"/>
      <c r="P35" s="125"/>
      <c r="Q35" s="133"/>
      <c r="R35" s="66"/>
      <c r="S35" s="203">
        <f t="shared" si="2"/>
        <v>0</v>
      </c>
      <c r="T35" s="107"/>
      <c r="U35" s="107"/>
      <c r="V35" s="126"/>
      <c r="W35" s="125"/>
      <c r="X35" s="133"/>
      <c r="Y35" s="66"/>
      <c r="Z35" s="203">
        <f t="shared" si="3"/>
        <v>0</v>
      </c>
      <c r="AA35" s="107"/>
      <c r="AB35" s="107"/>
      <c r="AC35" s="334"/>
      <c r="AD35" s="125"/>
      <c r="AE35" s="133"/>
      <c r="AF35" s="66"/>
      <c r="AG35" s="203">
        <f t="shared" si="4"/>
        <v>0</v>
      </c>
      <c r="AH35" s="107"/>
      <c r="AI35" s="107"/>
      <c r="AJ35" s="334"/>
      <c r="AK35" s="196"/>
      <c r="AL35" s="194"/>
      <c r="AM35" s="194"/>
      <c r="AN35" s="194"/>
      <c r="AO35" s="194"/>
      <c r="AP35" s="194"/>
      <c r="AQ35" s="194"/>
      <c r="AR35" s="194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P35" s="2"/>
    </row>
    <row r="36" spans="1:70" ht="36.75" customHeight="1" x14ac:dyDescent="0.25">
      <c r="A36" s="2"/>
      <c r="B36" s="110" t="s">
        <v>15</v>
      </c>
      <c r="C36" s="134"/>
      <c r="D36" s="107"/>
      <c r="E36" s="109" t="str">
        <f t="shared" si="0"/>
        <v/>
      </c>
      <c r="F36" s="108" t="s">
        <v>15</v>
      </c>
      <c r="G36" s="134"/>
      <c r="H36" s="127" t="s">
        <v>15</v>
      </c>
      <c r="I36" s="125"/>
      <c r="J36" s="133"/>
      <c r="K36" s="66"/>
      <c r="L36" s="203">
        <f t="shared" si="1"/>
        <v>0</v>
      </c>
      <c r="M36" s="107"/>
      <c r="N36" s="107"/>
      <c r="O36" s="334"/>
      <c r="P36" s="125"/>
      <c r="Q36" s="133"/>
      <c r="R36" s="66"/>
      <c r="S36" s="203">
        <f t="shared" si="2"/>
        <v>0</v>
      </c>
      <c r="T36" s="107"/>
      <c r="U36" s="107"/>
      <c r="V36" s="126"/>
      <c r="W36" s="125"/>
      <c r="X36" s="133"/>
      <c r="Y36" s="66"/>
      <c r="Z36" s="203">
        <f t="shared" si="3"/>
        <v>0</v>
      </c>
      <c r="AA36" s="107"/>
      <c r="AB36" s="107"/>
      <c r="AC36" s="334"/>
      <c r="AD36" s="125"/>
      <c r="AE36" s="133"/>
      <c r="AF36" s="66"/>
      <c r="AG36" s="203">
        <f t="shared" si="4"/>
        <v>0</v>
      </c>
      <c r="AH36" s="107"/>
      <c r="AI36" s="107"/>
      <c r="AJ36" s="334"/>
      <c r="AK36" s="196"/>
      <c r="AL36" s="194"/>
      <c r="AM36" s="194"/>
      <c r="AN36" s="194"/>
      <c r="AO36" s="194"/>
      <c r="AP36" s="194"/>
      <c r="AQ36" s="194"/>
      <c r="AR36" s="194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P36" s="2"/>
    </row>
    <row r="37" spans="1:70" ht="36.75" customHeight="1" x14ac:dyDescent="0.25">
      <c r="A37" s="2"/>
      <c r="B37" s="110" t="s">
        <v>15</v>
      </c>
      <c r="C37" s="134"/>
      <c r="D37" s="107"/>
      <c r="E37" s="109" t="str">
        <f t="shared" si="0"/>
        <v/>
      </c>
      <c r="F37" s="108" t="s">
        <v>15</v>
      </c>
      <c r="G37" s="134"/>
      <c r="H37" s="127" t="s">
        <v>15</v>
      </c>
      <c r="I37" s="125"/>
      <c r="J37" s="133"/>
      <c r="K37" s="66"/>
      <c r="L37" s="203">
        <f t="shared" si="1"/>
        <v>0</v>
      </c>
      <c r="M37" s="107"/>
      <c r="N37" s="107"/>
      <c r="O37" s="334"/>
      <c r="P37" s="125"/>
      <c r="Q37" s="133"/>
      <c r="R37" s="66"/>
      <c r="S37" s="203">
        <f t="shared" si="2"/>
        <v>0</v>
      </c>
      <c r="T37" s="107"/>
      <c r="U37" s="107"/>
      <c r="V37" s="126"/>
      <c r="W37" s="125"/>
      <c r="X37" s="133"/>
      <c r="Y37" s="66"/>
      <c r="Z37" s="203">
        <f t="shared" si="3"/>
        <v>0</v>
      </c>
      <c r="AA37" s="107"/>
      <c r="AB37" s="107"/>
      <c r="AC37" s="334"/>
      <c r="AD37" s="125"/>
      <c r="AE37" s="133"/>
      <c r="AF37" s="66"/>
      <c r="AG37" s="203">
        <f t="shared" si="4"/>
        <v>0</v>
      </c>
      <c r="AH37" s="107"/>
      <c r="AI37" s="107"/>
      <c r="AJ37" s="334"/>
      <c r="AK37" s="196"/>
      <c r="AL37" s="194"/>
      <c r="AM37" s="194"/>
      <c r="AN37" s="194"/>
      <c r="AO37" s="194"/>
      <c r="AP37" s="194"/>
      <c r="AQ37" s="194"/>
      <c r="AR37" s="194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P37" s="2"/>
    </row>
    <row r="38" spans="1:70" ht="36.75" customHeight="1" x14ac:dyDescent="0.25">
      <c r="A38" s="2"/>
      <c r="B38" s="110" t="s">
        <v>15</v>
      </c>
      <c r="C38" s="134"/>
      <c r="D38" s="107"/>
      <c r="E38" s="109" t="str">
        <f t="shared" si="0"/>
        <v/>
      </c>
      <c r="F38" s="108" t="s">
        <v>15</v>
      </c>
      <c r="G38" s="134"/>
      <c r="H38" s="127" t="s">
        <v>15</v>
      </c>
      <c r="I38" s="125"/>
      <c r="J38" s="133"/>
      <c r="K38" s="66"/>
      <c r="L38" s="203">
        <f t="shared" si="1"/>
        <v>0</v>
      </c>
      <c r="M38" s="107"/>
      <c r="N38" s="107"/>
      <c r="O38" s="334"/>
      <c r="P38" s="125"/>
      <c r="Q38" s="133"/>
      <c r="R38" s="66"/>
      <c r="S38" s="203">
        <f t="shared" si="2"/>
        <v>0</v>
      </c>
      <c r="T38" s="107"/>
      <c r="U38" s="107"/>
      <c r="V38" s="126"/>
      <c r="W38" s="125"/>
      <c r="X38" s="133"/>
      <c r="Y38" s="66"/>
      <c r="Z38" s="203">
        <f t="shared" si="3"/>
        <v>0</v>
      </c>
      <c r="AA38" s="107"/>
      <c r="AB38" s="107"/>
      <c r="AC38" s="334"/>
      <c r="AD38" s="125"/>
      <c r="AE38" s="133"/>
      <c r="AF38" s="66"/>
      <c r="AG38" s="203">
        <f t="shared" si="4"/>
        <v>0</v>
      </c>
      <c r="AH38" s="107"/>
      <c r="AI38" s="107"/>
      <c r="AJ38" s="334"/>
      <c r="AK38" s="196"/>
      <c r="AL38" s="194"/>
      <c r="AM38" s="194"/>
      <c r="AN38" s="194"/>
      <c r="AO38" s="194"/>
      <c r="AP38" s="194"/>
      <c r="AQ38" s="194"/>
      <c r="AR38" s="194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P38" s="2"/>
    </row>
    <row r="39" spans="1:70" ht="36.75" customHeight="1" x14ac:dyDescent="0.25">
      <c r="A39" s="2"/>
      <c r="B39" s="110" t="s">
        <v>15</v>
      </c>
      <c r="C39" s="134"/>
      <c r="D39" s="107"/>
      <c r="E39" s="109" t="str">
        <f t="shared" si="0"/>
        <v/>
      </c>
      <c r="F39" s="108" t="s">
        <v>15</v>
      </c>
      <c r="G39" s="134"/>
      <c r="H39" s="127" t="s">
        <v>15</v>
      </c>
      <c r="I39" s="125"/>
      <c r="J39" s="133"/>
      <c r="K39" s="66"/>
      <c r="L39" s="203">
        <f t="shared" si="1"/>
        <v>0</v>
      </c>
      <c r="M39" s="107"/>
      <c r="N39" s="107"/>
      <c r="O39" s="334"/>
      <c r="P39" s="125"/>
      <c r="Q39" s="133"/>
      <c r="R39" s="66"/>
      <c r="S39" s="203">
        <f t="shared" si="2"/>
        <v>0</v>
      </c>
      <c r="T39" s="107"/>
      <c r="U39" s="107"/>
      <c r="V39" s="126"/>
      <c r="W39" s="125"/>
      <c r="X39" s="133"/>
      <c r="Y39" s="66"/>
      <c r="Z39" s="203">
        <f t="shared" si="3"/>
        <v>0</v>
      </c>
      <c r="AA39" s="107"/>
      <c r="AB39" s="107"/>
      <c r="AC39" s="334"/>
      <c r="AD39" s="125"/>
      <c r="AE39" s="133"/>
      <c r="AF39" s="66"/>
      <c r="AG39" s="203">
        <f t="shared" si="4"/>
        <v>0</v>
      </c>
      <c r="AH39" s="107"/>
      <c r="AI39" s="107"/>
      <c r="AJ39" s="334"/>
      <c r="AK39" s="196"/>
      <c r="AL39" s="194"/>
      <c r="AM39" s="194"/>
      <c r="AN39" s="194"/>
      <c r="AO39" s="194"/>
      <c r="AP39" s="194"/>
      <c r="AQ39" s="194"/>
      <c r="AR39" s="194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P39" s="2"/>
    </row>
    <row r="40" spans="1:70" ht="36.75" customHeight="1" x14ac:dyDescent="0.25">
      <c r="A40" s="2"/>
      <c r="B40" s="110" t="s">
        <v>15</v>
      </c>
      <c r="C40" s="134"/>
      <c r="D40" s="107"/>
      <c r="E40" s="109" t="str">
        <f t="shared" si="0"/>
        <v/>
      </c>
      <c r="F40" s="108" t="s">
        <v>15</v>
      </c>
      <c r="G40" s="134"/>
      <c r="H40" s="127" t="s">
        <v>15</v>
      </c>
      <c r="I40" s="125"/>
      <c r="J40" s="133"/>
      <c r="K40" s="66"/>
      <c r="L40" s="203">
        <f t="shared" si="1"/>
        <v>0</v>
      </c>
      <c r="M40" s="107"/>
      <c r="N40" s="107"/>
      <c r="O40" s="334"/>
      <c r="P40" s="125"/>
      <c r="Q40" s="133"/>
      <c r="R40" s="66"/>
      <c r="S40" s="203">
        <f t="shared" si="2"/>
        <v>0</v>
      </c>
      <c r="T40" s="107"/>
      <c r="U40" s="107"/>
      <c r="V40" s="126"/>
      <c r="W40" s="125"/>
      <c r="X40" s="133"/>
      <c r="Y40" s="66"/>
      <c r="Z40" s="203">
        <f t="shared" si="3"/>
        <v>0</v>
      </c>
      <c r="AA40" s="107"/>
      <c r="AB40" s="107"/>
      <c r="AC40" s="334"/>
      <c r="AD40" s="125"/>
      <c r="AE40" s="133"/>
      <c r="AF40" s="66"/>
      <c r="AG40" s="203">
        <f t="shared" si="4"/>
        <v>0</v>
      </c>
      <c r="AH40" s="107"/>
      <c r="AI40" s="107"/>
      <c r="AJ40" s="334"/>
      <c r="AK40" s="196"/>
      <c r="AL40" s="194"/>
      <c r="AM40" s="194"/>
      <c r="AN40" s="194"/>
      <c r="AO40" s="194"/>
      <c r="AP40" s="194"/>
      <c r="AQ40" s="194"/>
      <c r="AR40" s="194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P40" s="2"/>
    </row>
    <row r="41" spans="1:70" ht="36.75" customHeight="1" x14ac:dyDescent="0.25">
      <c r="A41" s="2"/>
      <c r="B41" s="110" t="s">
        <v>15</v>
      </c>
      <c r="C41" s="134"/>
      <c r="D41" s="107"/>
      <c r="E41" s="109" t="str">
        <f t="shared" si="0"/>
        <v/>
      </c>
      <c r="F41" s="108" t="s">
        <v>15</v>
      </c>
      <c r="G41" s="134"/>
      <c r="H41" s="127" t="s">
        <v>15</v>
      </c>
      <c r="I41" s="125"/>
      <c r="J41" s="133"/>
      <c r="K41" s="66"/>
      <c r="L41" s="203">
        <f t="shared" si="1"/>
        <v>0</v>
      </c>
      <c r="M41" s="107"/>
      <c r="N41" s="107"/>
      <c r="O41" s="334"/>
      <c r="P41" s="125"/>
      <c r="Q41" s="133"/>
      <c r="R41" s="66"/>
      <c r="S41" s="203">
        <f t="shared" si="2"/>
        <v>0</v>
      </c>
      <c r="T41" s="107"/>
      <c r="U41" s="107"/>
      <c r="V41" s="126"/>
      <c r="W41" s="125"/>
      <c r="X41" s="133"/>
      <c r="Y41" s="66"/>
      <c r="Z41" s="203">
        <f t="shared" si="3"/>
        <v>0</v>
      </c>
      <c r="AA41" s="107"/>
      <c r="AB41" s="107"/>
      <c r="AC41" s="334"/>
      <c r="AD41" s="125"/>
      <c r="AE41" s="133"/>
      <c r="AF41" s="66"/>
      <c r="AG41" s="203">
        <f t="shared" si="4"/>
        <v>0</v>
      </c>
      <c r="AH41" s="107"/>
      <c r="AI41" s="107"/>
      <c r="AJ41" s="334"/>
      <c r="AK41" s="196"/>
      <c r="AL41" s="194"/>
      <c r="AM41" s="194"/>
      <c r="AN41" s="194"/>
      <c r="AO41" s="194"/>
      <c r="AP41" s="194"/>
      <c r="AQ41" s="194"/>
      <c r="AR41" s="194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P41" s="2"/>
    </row>
    <row r="42" spans="1:70" ht="36.75" customHeight="1" x14ac:dyDescent="0.25">
      <c r="A42" s="2"/>
      <c r="B42" s="110" t="s">
        <v>15</v>
      </c>
      <c r="C42" s="134"/>
      <c r="D42" s="107"/>
      <c r="E42" s="109" t="str">
        <f t="shared" si="0"/>
        <v/>
      </c>
      <c r="F42" s="108" t="s">
        <v>15</v>
      </c>
      <c r="G42" s="134"/>
      <c r="H42" s="127" t="s">
        <v>15</v>
      </c>
      <c r="I42" s="125"/>
      <c r="J42" s="133"/>
      <c r="K42" s="66"/>
      <c r="L42" s="203">
        <f t="shared" si="1"/>
        <v>0</v>
      </c>
      <c r="M42" s="107"/>
      <c r="N42" s="107"/>
      <c r="O42" s="334"/>
      <c r="P42" s="125"/>
      <c r="Q42" s="133"/>
      <c r="R42" s="66"/>
      <c r="S42" s="203">
        <f t="shared" si="2"/>
        <v>0</v>
      </c>
      <c r="T42" s="107"/>
      <c r="U42" s="107"/>
      <c r="V42" s="126"/>
      <c r="W42" s="125"/>
      <c r="X42" s="133"/>
      <c r="Y42" s="66"/>
      <c r="Z42" s="203">
        <f t="shared" si="3"/>
        <v>0</v>
      </c>
      <c r="AA42" s="107"/>
      <c r="AB42" s="107"/>
      <c r="AC42" s="334"/>
      <c r="AD42" s="125"/>
      <c r="AE42" s="133"/>
      <c r="AF42" s="66"/>
      <c r="AG42" s="203">
        <f t="shared" si="4"/>
        <v>0</v>
      </c>
      <c r="AH42" s="107"/>
      <c r="AI42" s="107"/>
      <c r="AJ42" s="334"/>
      <c r="AK42" s="196"/>
      <c r="AL42" s="194"/>
      <c r="AM42" s="194"/>
      <c r="AN42" s="194"/>
      <c r="AO42" s="194"/>
      <c r="AP42" s="194"/>
      <c r="AQ42" s="194"/>
      <c r="AR42" s="194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P42" s="2"/>
    </row>
    <row r="43" spans="1:70" ht="36.75" customHeight="1" x14ac:dyDescent="0.25">
      <c r="A43" s="2"/>
      <c r="B43" s="110" t="s">
        <v>15</v>
      </c>
      <c r="C43" s="134"/>
      <c r="D43" s="107"/>
      <c r="E43" s="109" t="str">
        <f t="shared" si="0"/>
        <v/>
      </c>
      <c r="F43" s="108" t="s">
        <v>15</v>
      </c>
      <c r="G43" s="134"/>
      <c r="H43" s="127" t="s">
        <v>15</v>
      </c>
      <c r="I43" s="125"/>
      <c r="J43" s="133"/>
      <c r="K43" s="66"/>
      <c r="L43" s="203">
        <f t="shared" si="1"/>
        <v>0</v>
      </c>
      <c r="M43" s="107"/>
      <c r="N43" s="107"/>
      <c r="O43" s="334"/>
      <c r="P43" s="125"/>
      <c r="Q43" s="133"/>
      <c r="R43" s="66"/>
      <c r="S43" s="203">
        <f t="shared" si="2"/>
        <v>0</v>
      </c>
      <c r="T43" s="107"/>
      <c r="U43" s="107"/>
      <c r="V43" s="126"/>
      <c r="W43" s="125"/>
      <c r="X43" s="133"/>
      <c r="Y43" s="66"/>
      <c r="Z43" s="203">
        <f t="shared" si="3"/>
        <v>0</v>
      </c>
      <c r="AA43" s="107"/>
      <c r="AB43" s="107"/>
      <c r="AC43" s="334"/>
      <c r="AD43" s="125"/>
      <c r="AE43" s="133"/>
      <c r="AF43" s="66"/>
      <c r="AG43" s="203">
        <f t="shared" si="4"/>
        <v>0</v>
      </c>
      <c r="AH43" s="107"/>
      <c r="AI43" s="107"/>
      <c r="AJ43" s="334"/>
      <c r="AK43" s="196"/>
      <c r="AL43" s="194"/>
      <c r="AM43" s="194"/>
      <c r="AN43" s="194"/>
      <c r="AO43" s="194"/>
      <c r="AP43" s="194"/>
      <c r="AQ43" s="194"/>
      <c r="AR43" s="194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</row>
    <row r="44" spans="1:70" ht="36.75" customHeight="1" x14ac:dyDescent="0.25">
      <c r="A44" s="2"/>
      <c r="B44" s="110" t="s">
        <v>15</v>
      </c>
      <c r="C44" s="134"/>
      <c r="D44" s="107"/>
      <c r="E44" s="109" t="str">
        <f t="shared" si="0"/>
        <v/>
      </c>
      <c r="F44" s="108" t="s">
        <v>15</v>
      </c>
      <c r="G44" s="134"/>
      <c r="H44" s="127" t="s">
        <v>15</v>
      </c>
      <c r="I44" s="125"/>
      <c r="J44" s="133"/>
      <c r="K44" s="66"/>
      <c r="L44" s="203">
        <f t="shared" si="1"/>
        <v>0</v>
      </c>
      <c r="M44" s="107"/>
      <c r="N44" s="107"/>
      <c r="O44" s="334"/>
      <c r="P44" s="125"/>
      <c r="Q44" s="133"/>
      <c r="R44" s="66"/>
      <c r="S44" s="203">
        <f t="shared" si="2"/>
        <v>0</v>
      </c>
      <c r="T44" s="107"/>
      <c r="U44" s="107"/>
      <c r="V44" s="126"/>
      <c r="W44" s="125"/>
      <c r="X44" s="133"/>
      <c r="Y44" s="66"/>
      <c r="Z44" s="203">
        <f t="shared" si="3"/>
        <v>0</v>
      </c>
      <c r="AA44" s="107"/>
      <c r="AB44" s="107"/>
      <c r="AC44" s="334"/>
      <c r="AD44" s="125"/>
      <c r="AE44" s="133"/>
      <c r="AF44" s="66"/>
      <c r="AG44" s="203">
        <f t="shared" si="4"/>
        <v>0</v>
      </c>
      <c r="AH44" s="107"/>
      <c r="AI44" s="107"/>
      <c r="AJ44" s="334"/>
      <c r="AK44" s="196"/>
      <c r="AL44" s="194"/>
      <c r="AM44" s="194"/>
      <c r="AN44" s="194"/>
      <c r="AO44" s="194"/>
      <c r="AP44" s="194"/>
      <c r="AQ44" s="194"/>
      <c r="AR44" s="194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</row>
    <row r="45" spans="1:70" ht="36.75" customHeight="1" x14ac:dyDescent="0.25">
      <c r="A45" s="2"/>
      <c r="B45" s="110" t="s">
        <v>15</v>
      </c>
      <c r="C45" s="134"/>
      <c r="D45" s="107"/>
      <c r="E45" s="109" t="str">
        <f t="shared" si="0"/>
        <v/>
      </c>
      <c r="F45" s="108" t="s">
        <v>15</v>
      </c>
      <c r="G45" s="134"/>
      <c r="H45" s="127" t="s">
        <v>15</v>
      </c>
      <c r="I45" s="125"/>
      <c r="J45" s="133"/>
      <c r="K45" s="66"/>
      <c r="L45" s="203">
        <f t="shared" si="1"/>
        <v>0</v>
      </c>
      <c r="M45" s="107"/>
      <c r="N45" s="107"/>
      <c r="O45" s="334"/>
      <c r="P45" s="125"/>
      <c r="Q45" s="133"/>
      <c r="R45" s="66"/>
      <c r="S45" s="203">
        <f t="shared" si="2"/>
        <v>0</v>
      </c>
      <c r="T45" s="107"/>
      <c r="U45" s="107"/>
      <c r="V45" s="126"/>
      <c r="W45" s="125"/>
      <c r="X45" s="133"/>
      <c r="Y45" s="66"/>
      <c r="Z45" s="203">
        <f t="shared" si="3"/>
        <v>0</v>
      </c>
      <c r="AA45" s="107"/>
      <c r="AB45" s="107"/>
      <c r="AC45" s="334"/>
      <c r="AD45" s="125"/>
      <c r="AE45" s="133"/>
      <c r="AF45" s="66"/>
      <c r="AG45" s="203">
        <f t="shared" si="4"/>
        <v>0</v>
      </c>
      <c r="AH45" s="107"/>
      <c r="AI45" s="107"/>
      <c r="AJ45" s="334"/>
      <c r="AK45" s="196"/>
      <c r="AL45" s="194"/>
      <c r="AM45" s="194"/>
      <c r="AN45" s="194"/>
      <c r="AO45" s="194"/>
      <c r="AP45" s="194"/>
      <c r="AQ45" s="194"/>
      <c r="AR45" s="194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</row>
    <row r="46" spans="1:70" ht="36.75" customHeight="1" x14ac:dyDescent="0.25">
      <c r="A46" s="2"/>
      <c r="B46" s="110" t="s">
        <v>15</v>
      </c>
      <c r="C46" s="134"/>
      <c r="D46" s="107"/>
      <c r="E46" s="109" t="str">
        <f t="shared" si="0"/>
        <v/>
      </c>
      <c r="F46" s="108" t="s">
        <v>15</v>
      </c>
      <c r="G46" s="134"/>
      <c r="H46" s="127" t="s">
        <v>15</v>
      </c>
      <c r="I46" s="125"/>
      <c r="J46" s="133"/>
      <c r="K46" s="66"/>
      <c r="L46" s="203">
        <f t="shared" si="1"/>
        <v>0</v>
      </c>
      <c r="M46" s="107"/>
      <c r="N46" s="107"/>
      <c r="O46" s="334"/>
      <c r="P46" s="125"/>
      <c r="Q46" s="133"/>
      <c r="R46" s="66"/>
      <c r="S46" s="203">
        <f t="shared" si="2"/>
        <v>0</v>
      </c>
      <c r="T46" s="107"/>
      <c r="U46" s="107"/>
      <c r="V46" s="126"/>
      <c r="W46" s="125"/>
      <c r="X46" s="133"/>
      <c r="Y46" s="66"/>
      <c r="Z46" s="203">
        <f t="shared" si="3"/>
        <v>0</v>
      </c>
      <c r="AA46" s="107"/>
      <c r="AB46" s="107"/>
      <c r="AC46" s="334"/>
      <c r="AD46" s="125"/>
      <c r="AE46" s="133"/>
      <c r="AF46" s="66"/>
      <c r="AG46" s="203">
        <f t="shared" si="4"/>
        <v>0</v>
      </c>
      <c r="AH46" s="107"/>
      <c r="AI46" s="107"/>
      <c r="AJ46" s="334"/>
      <c r="AK46" s="196"/>
      <c r="AL46" s="194"/>
      <c r="AM46" s="194"/>
      <c r="AN46" s="194"/>
      <c r="AO46" s="194"/>
      <c r="AP46" s="194"/>
      <c r="AQ46" s="194"/>
      <c r="AR46" s="194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</row>
    <row r="47" spans="1:70" ht="36.75" customHeight="1" x14ac:dyDescent="0.25">
      <c r="A47" s="2"/>
      <c r="B47" s="110" t="s">
        <v>15</v>
      </c>
      <c r="C47" s="134"/>
      <c r="D47" s="107"/>
      <c r="E47" s="109" t="str">
        <f t="shared" si="0"/>
        <v/>
      </c>
      <c r="F47" s="108" t="s">
        <v>15</v>
      </c>
      <c r="G47" s="134"/>
      <c r="H47" s="127" t="s">
        <v>15</v>
      </c>
      <c r="I47" s="125"/>
      <c r="J47" s="133"/>
      <c r="K47" s="66"/>
      <c r="L47" s="203">
        <f t="shared" si="1"/>
        <v>0</v>
      </c>
      <c r="M47" s="107"/>
      <c r="N47" s="107"/>
      <c r="O47" s="334"/>
      <c r="P47" s="125"/>
      <c r="Q47" s="133"/>
      <c r="R47" s="66"/>
      <c r="S47" s="203">
        <f t="shared" si="2"/>
        <v>0</v>
      </c>
      <c r="T47" s="107"/>
      <c r="U47" s="107"/>
      <c r="V47" s="126"/>
      <c r="W47" s="125"/>
      <c r="X47" s="133"/>
      <c r="Y47" s="66"/>
      <c r="Z47" s="203">
        <f t="shared" si="3"/>
        <v>0</v>
      </c>
      <c r="AA47" s="107"/>
      <c r="AB47" s="107"/>
      <c r="AC47" s="334"/>
      <c r="AD47" s="125"/>
      <c r="AE47" s="133"/>
      <c r="AF47" s="66"/>
      <c r="AG47" s="203">
        <f t="shared" si="4"/>
        <v>0</v>
      </c>
      <c r="AH47" s="107"/>
      <c r="AI47" s="107"/>
      <c r="AJ47" s="334"/>
      <c r="AK47" s="196"/>
      <c r="AL47" s="194"/>
      <c r="AM47" s="194"/>
      <c r="AN47" s="194"/>
      <c r="AO47" s="194"/>
      <c r="AP47" s="194"/>
      <c r="AQ47" s="194"/>
      <c r="AR47" s="194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</row>
    <row r="48" spans="1:70" customFormat="1" ht="36.75" customHeight="1" x14ac:dyDescent="0.25">
      <c r="A48" s="176"/>
      <c r="B48" s="110" t="s">
        <v>15</v>
      </c>
      <c r="C48" s="134"/>
      <c r="D48" s="107"/>
      <c r="E48" s="109" t="str">
        <f t="shared" si="0"/>
        <v/>
      </c>
      <c r="F48" s="108" t="s">
        <v>15</v>
      </c>
      <c r="G48" s="134"/>
      <c r="H48" s="127" t="s">
        <v>15</v>
      </c>
      <c r="I48" s="125"/>
      <c r="J48" s="133"/>
      <c r="K48" s="66"/>
      <c r="L48" s="203">
        <f t="shared" si="1"/>
        <v>0</v>
      </c>
      <c r="M48" s="107"/>
      <c r="N48" s="107"/>
      <c r="O48" s="334"/>
      <c r="P48" s="125"/>
      <c r="Q48" s="133"/>
      <c r="R48" s="66"/>
      <c r="S48" s="203">
        <f t="shared" si="2"/>
        <v>0</v>
      </c>
      <c r="T48" s="107"/>
      <c r="U48" s="107"/>
      <c r="V48" s="126"/>
      <c r="W48" s="125"/>
      <c r="X48" s="133"/>
      <c r="Y48" s="66"/>
      <c r="Z48" s="203">
        <f t="shared" si="3"/>
        <v>0</v>
      </c>
      <c r="AA48" s="107"/>
      <c r="AB48" s="107"/>
      <c r="AC48" s="334"/>
      <c r="AD48" s="125"/>
      <c r="AE48" s="133"/>
      <c r="AF48" s="66"/>
      <c r="AG48" s="203">
        <f t="shared" si="4"/>
        <v>0</v>
      </c>
      <c r="AH48" s="107"/>
      <c r="AI48" s="107"/>
      <c r="AJ48" s="334"/>
      <c r="AK48" s="196"/>
      <c r="AL48" s="194"/>
      <c r="AM48" s="194"/>
      <c r="AN48" s="194"/>
      <c r="AO48" s="194"/>
      <c r="AP48" s="194"/>
      <c r="AQ48" s="194"/>
      <c r="AR48" s="194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</row>
    <row r="49" spans="2:70" ht="36.75" customHeight="1" x14ac:dyDescent="0.25">
      <c r="B49" s="110" t="s">
        <v>15</v>
      </c>
      <c r="C49" s="134"/>
      <c r="D49" s="107"/>
      <c r="E49" s="109" t="str">
        <f t="shared" si="0"/>
        <v/>
      </c>
      <c r="F49" s="108" t="s">
        <v>15</v>
      </c>
      <c r="G49" s="134"/>
      <c r="H49" s="127" t="s">
        <v>15</v>
      </c>
      <c r="I49" s="125"/>
      <c r="J49" s="133"/>
      <c r="K49" s="66"/>
      <c r="L49" s="203">
        <f t="shared" si="1"/>
        <v>0</v>
      </c>
      <c r="M49" s="107"/>
      <c r="N49" s="107"/>
      <c r="O49" s="334"/>
      <c r="P49" s="125"/>
      <c r="Q49" s="133"/>
      <c r="R49" s="66"/>
      <c r="S49" s="203">
        <f t="shared" si="2"/>
        <v>0</v>
      </c>
      <c r="T49" s="107"/>
      <c r="U49" s="107"/>
      <c r="V49" s="126"/>
      <c r="W49" s="125"/>
      <c r="X49" s="133"/>
      <c r="Y49" s="66"/>
      <c r="Z49" s="203">
        <f t="shared" si="3"/>
        <v>0</v>
      </c>
      <c r="AA49" s="107"/>
      <c r="AB49" s="107"/>
      <c r="AC49" s="334"/>
      <c r="AD49" s="125"/>
      <c r="AE49" s="133"/>
      <c r="AF49" s="66"/>
      <c r="AG49" s="203">
        <f t="shared" si="4"/>
        <v>0</v>
      </c>
      <c r="AH49" s="107"/>
      <c r="AI49" s="107"/>
      <c r="AJ49" s="334"/>
      <c r="AK49" s="196"/>
      <c r="AL49" s="194"/>
      <c r="AM49" s="194"/>
      <c r="AN49" s="194"/>
      <c r="AO49" s="194"/>
      <c r="AP49" s="194"/>
      <c r="AQ49" s="194"/>
      <c r="AR49" s="194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</row>
    <row r="50" spans="2:70" ht="36.75" customHeight="1" x14ac:dyDescent="0.25">
      <c r="B50" s="110" t="s">
        <v>15</v>
      </c>
      <c r="C50" s="134"/>
      <c r="D50" s="107"/>
      <c r="E50" s="109" t="str">
        <f t="shared" si="0"/>
        <v/>
      </c>
      <c r="F50" s="108" t="s">
        <v>15</v>
      </c>
      <c r="G50" s="134"/>
      <c r="H50" s="127" t="s">
        <v>15</v>
      </c>
      <c r="I50" s="125"/>
      <c r="J50" s="133"/>
      <c r="K50" s="66"/>
      <c r="L50" s="203">
        <f t="shared" si="1"/>
        <v>0</v>
      </c>
      <c r="M50" s="107"/>
      <c r="N50" s="107"/>
      <c r="O50" s="334"/>
      <c r="P50" s="125"/>
      <c r="Q50" s="133"/>
      <c r="R50" s="66"/>
      <c r="S50" s="203">
        <f t="shared" si="2"/>
        <v>0</v>
      </c>
      <c r="T50" s="107"/>
      <c r="U50" s="107"/>
      <c r="V50" s="126"/>
      <c r="W50" s="125"/>
      <c r="X50" s="133"/>
      <c r="Y50" s="66"/>
      <c r="Z50" s="203">
        <f t="shared" si="3"/>
        <v>0</v>
      </c>
      <c r="AA50" s="107"/>
      <c r="AB50" s="107"/>
      <c r="AC50" s="334"/>
      <c r="AD50" s="125"/>
      <c r="AE50" s="133"/>
      <c r="AF50" s="66"/>
      <c r="AG50" s="203">
        <f t="shared" si="4"/>
        <v>0</v>
      </c>
      <c r="AH50" s="107"/>
      <c r="AI50" s="107"/>
      <c r="AJ50" s="334"/>
      <c r="AK50" s="196"/>
      <c r="AL50" s="194"/>
      <c r="AM50" s="194"/>
      <c r="AN50" s="194"/>
      <c r="AO50" s="194"/>
      <c r="AP50" s="194"/>
      <c r="AQ50" s="194"/>
      <c r="AR50" s="194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</row>
    <row r="51" spans="2:70" ht="36.75" customHeight="1" x14ac:dyDescent="0.25">
      <c r="B51" s="110" t="s">
        <v>15</v>
      </c>
      <c r="C51" s="134"/>
      <c r="D51" s="107"/>
      <c r="E51" s="109" t="str">
        <f t="shared" si="0"/>
        <v/>
      </c>
      <c r="F51" s="108" t="s">
        <v>15</v>
      </c>
      <c r="G51" s="134"/>
      <c r="H51" s="127" t="s">
        <v>15</v>
      </c>
      <c r="I51" s="125"/>
      <c r="J51" s="133"/>
      <c r="K51" s="66"/>
      <c r="L51" s="203">
        <f t="shared" si="1"/>
        <v>0</v>
      </c>
      <c r="M51" s="107"/>
      <c r="N51" s="107"/>
      <c r="O51" s="334"/>
      <c r="P51" s="125"/>
      <c r="Q51" s="133"/>
      <c r="R51" s="66"/>
      <c r="S51" s="203">
        <f t="shared" si="2"/>
        <v>0</v>
      </c>
      <c r="T51" s="107"/>
      <c r="U51" s="107"/>
      <c r="V51" s="126"/>
      <c r="W51" s="125"/>
      <c r="X51" s="133"/>
      <c r="Y51" s="66"/>
      <c r="Z51" s="203">
        <f t="shared" si="3"/>
        <v>0</v>
      </c>
      <c r="AA51" s="107"/>
      <c r="AB51" s="107"/>
      <c r="AC51" s="334"/>
      <c r="AD51" s="125"/>
      <c r="AE51" s="133"/>
      <c r="AF51" s="66"/>
      <c r="AG51" s="203">
        <f t="shared" si="4"/>
        <v>0</v>
      </c>
      <c r="AH51" s="107"/>
      <c r="AI51" s="107"/>
      <c r="AJ51" s="334"/>
      <c r="AK51" s="196"/>
      <c r="AL51" s="194"/>
      <c r="AM51" s="194"/>
      <c r="AN51" s="194"/>
      <c r="AO51" s="194"/>
      <c r="AP51" s="194"/>
      <c r="AQ51" s="194"/>
      <c r="AR51" s="194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</row>
    <row r="52" spans="2:70" ht="36.75" customHeight="1" x14ac:dyDescent="0.25">
      <c r="B52" s="110" t="s">
        <v>15</v>
      </c>
      <c r="C52" s="134"/>
      <c r="D52" s="107"/>
      <c r="E52" s="109" t="str">
        <f t="shared" si="0"/>
        <v/>
      </c>
      <c r="F52" s="108" t="s">
        <v>15</v>
      </c>
      <c r="G52" s="134"/>
      <c r="H52" s="127" t="s">
        <v>15</v>
      </c>
      <c r="I52" s="125"/>
      <c r="J52" s="133"/>
      <c r="K52" s="66"/>
      <c r="L52" s="203">
        <f t="shared" si="1"/>
        <v>0</v>
      </c>
      <c r="M52" s="107"/>
      <c r="N52" s="107"/>
      <c r="O52" s="334"/>
      <c r="P52" s="125"/>
      <c r="Q52" s="133"/>
      <c r="R52" s="66"/>
      <c r="S52" s="203">
        <f t="shared" si="2"/>
        <v>0</v>
      </c>
      <c r="T52" s="107"/>
      <c r="U52" s="107"/>
      <c r="V52" s="126"/>
      <c r="W52" s="125"/>
      <c r="X52" s="133"/>
      <c r="Y52" s="66"/>
      <c r="Z52" s="203">
        <f t="shared" si="3"/>
        <v>0</v>
      </c>
      <c r="AA52" s="107"/>
      <c r="AB52" s="107"/>
      <c r="AC52" s="334"/>
      <c r="AD52" s="125"/>
      <c r="AE52" s="133"/>
      <c r="AF52" s="66"/>
      <c r="AG52" s="203">
        <f t="shared" si="4"/>
        <v>0</v>
      </c>
      <c r="AH52" s="107"/>
      <c r="AI52" s="107"/>
      <c r="AJ52" s="334"/>
      <c r="AK52" s="196"/>
      <c r="AL52" s="194"/>
      <c r="AM52" s="194"/>
      <c r="AN52" s="194"/>
      <c r="AO52" s="194"/>
      <c r="AP52" s="194"/>
      <c r="AQ52" s="194"/>
      <c r="AR52" s="194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</row>
    <row r="53" spans="2:70" ht="36.75" customHeight="1" x14ac:dyDescent="0.25">
      <c r="B53" s="110" t="s">
        <v>15</v>
      </c>
      <c r="C53" s="134"/>
      <c r="D53" s="107"/>
      <c r="E53" s="109" t="str">
        <f t="shared" si="0"/>
        <v/>
      </c>
      <c r="F53" s="108" t="s">
        <v>15</v>
      </c>
      <c r="G53" s="134"/>
      <c r="H53" s="127" t="s">
        <v>15</v>
      </c>
      <c r="I53" s="125"/>
      <c r="J53" s="133"/>
      <c r="K53" s="66"/>
      <c r="L53" s="203">
        <f t="shared" si="1"/>
        <v>0</v>
      </c>
      <c r="M53" s="107"/>
      <c r="N53" s="107"/>
      <c r="O53" s="334"/>
      <c r="P53" s="125"/>
      <c r="Q53" s="133"/>
      <c r="R53" s="66"/>
      <c r="S53" s="203">
        <f t="shared" si="2"/>
        <v>0</v>
      </c>
      <c r="T53" s="107"/>
      <c r="U53" s="107"/>
      <c r="V53" s="126"/>
      <c r="W53" s="125"/>
      <c r="X53" s="133"/>
      <c r="Y53" s="66"/>
      <c r="Z53" s="203">
        <f t="shared" si="3"/>
        <v>0</v>
      </c>
      <c r="AA53" s="107"/>
      <c r="AB53" s="107"/>
      <c r="AC53" s="334"/>
      <c r="AD53" s="125"/>
      <c r="AE53" s="133"/>
      <c r="AF53" s="66"/>
      <c r="AG53" s="203">
        <f t="shared" si="4"/>
        <v>0</v>
      </c>
      <c r="AH53" s="107"/>
      <c r="AI53" s="107"/>
      <c r="AJ53" s="334"/>
      <c r="AK53" s="196"/>
      <c r="AL53" s="194"/>
      <c r="AM53" s="194"/>
      <c r="AN53" s="194"/>
      <c r="AO53" s="194"/>
      <c r="AP53" s="194"/>
      <c r="AQ53" s="194"/>
      <c r="AR53" s="194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</row>
    <row r="54" spans="2:70" ht="19.5" thickBot="1" x14ac:dyDescent="0.3">
      <c r="B54" s="204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6"/>
      <c r="AL54" s="194"/>
      <c r="AM54" s="194"/>
      <c r="AN54" s="194"/>
      <c r="AO54" s="194"/>
      <c r="AP54" s="194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</row>
    <row r="55" spans="2:70" ht="19.5" thickTop="1" x14ac:dyDescent="0.25">
      <c r="X55" s="194"/>
      <c r="Z55" s="194"/>
      <c r="AA55" s="194"/>
      <c r="AB55" s="194"/>
      <c r="AC55" s="194"/>
      <c r="AD55" s="194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</row>
  </sheetData>
  <sheetProtection algorithmName="SHA-512" hashValue="yTdmb2/ZGP9zXJQXhe9LeBRG4UdOcQMNaT4k0uuvEnRRD7dqQPTDjGNjcKw0+q75RtwmsUYPFrnE99LpnWaGmA==" saltValue="gVXMbpsnKOzrEV6f4+akcw==" spinCount="100000" sheet="1" objects="1" scenarios="1"/>
  <customSheetViews>
    <customSheetView guid="{3C65655F-F5CB-4AFF-9FBB-FFE0704F7A17}" scale="75" topLeftCell="A10">
      <selection activeCell="E25" sqref="E25"/>
      <pageMargins left="0.7" right="0.7" top="0.75" bottom="0.75" header="0.3" footer="0.3"/>
      <pageSetup paperSize="9" orientation="portrait" r:id="rId1"/>
    </customSheetView>
  </customSheetViews>
  <mergeCells count="24">
    <mergeCell ref="I28:O28"/>
    <mergeCell ref="P28:V28"/>
    <mergeCell ref="W28:AC28"/>
    <mergeCell ref="AD28:AJ28"/>
    <mergeCell ref="B20:D20"/>
    <mergeCell ref="B24:D24"/>
    <mergeCell ref="B22:D22"/>
    <mergeCell ref="B21:F21"/>
    <mergeCell ref="E22:F22"/>
    <mergeCell ref="E24:F24"/>
    <mergeCell ref="B23:D23"/>
    <mergeCell ref="E23:F23"/>
    <mergeCell ref="B25:D25"/>
    <mergeCell ref="E25:F25"/>
    <mergeCell ref="G26:N26"/>
    <mergeCell ref="O26:V26"/>
    <mergeCell ref="B26:D26"/>
    <mergeCell ref="E26:F26"/>
    <mergeCell ref="B8:H8"/>
    <mergeCell ref="J8:T8"/>
    <mergeCell ref="J9:T9"/>
    <mergeCell ref="J10:T10"/>
    <mergeCell ref="J11:T11"/>
    <mergeCell ref="B16:S16"/>
  </mergeCells>
  <conditionalFormatting sqref="C31:C53">
    <cfRule type="expression" dxfId="92" priority="2">
      <formula>(B31&lt;&gt;"Outro")</formula>
    </cfRule>
  </conditionalFormatting>
  <conditionalFormatting sqref="G31:G53">
    <cfRule type="expression" dxfId="91" priority="1">
      <formula>(F31&lt;&gt;"Outro")</formula>
    </cfRule>
  </conditionalFormatting>
  <conditionalFormatting sqref="J8:T11">
    <cfRule type="expression" dxfId="90" priority="23">
      <formula>IF(I8="Não", TRUE,FALSE)</formula>
    </cfRule>
  </conditionalFormatting>
  <conditionalFormatting sqref="L31:L53">
    <cfRule type="expression" dxfId="89" priority="13">
      <formula>L31&gt;$D31</formula>
    </cfRule>
  </conditionalFormatting>
  <conditionalFormatting sqref="S31:S53">
    <cfRule type="expression" dxfId="88" priority="9">
      <formula>S31&gt;$D31</formula>
    </cfRule>
  </conditionalFormatting>
  <conditionalFormatting sqref="Z31:Z53">
    <cfRule type="expression" dxfId="87" priority="8">
      <formula>Z31&gt;$D31</formula>
    </cfRule>
  </conditionalFormatting>
  <conditionalFormatting sqref="AG31:AG53">
    <cfRule type="expression" dxfId="86" priority="7">
      <formula>AG31&gt;$D31</formula>
    </cfRule>
  </conditionalFormatting>
  <dataValidations count="8">
    <dataValidation allowBlank="1" showInputMessage="1" showErrorMessage="1" prompt="O título da folha de cálculo encontra-se nesta célula" sqref="B1 J1" xr:uid="{00000000-0002-0000-0700-000000000000}"/>
    <dataValidation type="list" allowBlank="1" showInputMessage="1" showErrorMessage="1" sqref="L20" xr:uid="{00000000-0002-0000-0700-000001000000}">
      <formula1>"&lt;Selecionar&gt;,Sim,Não"</formula1>
    </dataValidation>
    <dataValidation type="list" allowBlank="1" showInputMessage="1" showErrorMessage="1" sqref="H31:H53" xr:uid="{00000000-0002-0000-0700-000002000000}">
      <formula1>"&lt;Selecionar&gt;, Acreditado, Não acreditado"</formula1>
    </dataValidation>
    <dataValidation type="list" allowBlank="1" showInputMessage="1" showErrorMessage="1" sqref="I9:I11" xr:uid="{00000000-0002-0000-0700-000003000000}">
      <formula1>"Sim,Não, N/A"</formula1>
    </dataValidation>
    <dataValidation type="list" allowBlank="1" showInputMessage="1" showErrorMessage="1" sqref="I8" xr:uid="{00000000-0002-0000-0700-000004000000}">
      <formula1>"Sim,Não, "</formula1>
    </dataValidation>
    <dataValidation type="list" allowBlank="1" showInputMessage="1" showErrorMessage="1" sqref="E26:F26" xr:uid="{00000000-0002-0000-0700-000005000000}">
      <formula1>"&lt;selecionar&gt;, Sim, Não"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31:J53 X31:X53 Q31:Q53 AE31:AE53" xr:uid="{00000000-0002-0000-0700-000006000000}">
      <formula1>" -,&lt;LQ, &lt;Ld"</formula1>
    </dataValidation>
    <dataValidation type="whole" operator="notEqual" showDropDown="1" showInputMessage="1" showErrorMessage="1" errorTitle="Erro" error="Se o oxigénio de referência for 21 ou não especificado por favor não preencha este campo!" sqref="E25:F25" xr:uid="{00000000-0002-0000-0700-000007000000}">
      <formula1>21</formula1>
    </dataValidation>
  </dataValidations>
  <hyperlinks>
    <hyperlink ref="B2" location="Atividade!A1" display="&lt; Voltar ao ínicio" xr:uid="{00000000-0004-0000-0700-000000000000}"/>
    <hyperlink ref="B20:D20" location="Topo_ar" display="&lt;&lt; Voltar ao topo" xr:uid="{00000000-0004-0000-0700-000001000000}"/>
    <hyperlink ref="D12" location="'FF2'!A1" display="FF2" xr:uid="{00000000-0004-0000-0700-000002000000}"/>
    <hyperlink ref="E12" location="'FF3'!A1" display="FF3" xr:uid="{00000000-0004-0000-0700-000003000000}"/>
    <hyperlink ref="F12" location="'FF4'!A1" display="FF4" xr:uid="{00000000-0004-0000-0700-000004000000}"/>
    <hyperlink ref="G12" location="'FF5'!A1" display="FF5" xr:uid="{00000000-0004-0000-0700-000005000000}"/>
    <hyperlink ref="H12" location="'FF6'!A1" display="FF6" xr:uid="{00000000-0004-0000-0700-000006000000}"/>
    <hyperlink ref="I12" location="'FF7'!A1" display="FF7" xr:uid="{00000000-0004-0000-0700-000007000000}"/>
    <hyperlink ref="J12" location="'FF8'!A1" display="FF8" xr:uid="{00000000-0004-0000-0700-000008000000}"/>
    <hyperlink ref="K12" location="'FF9'!A1" display="FF9" xr:uid="{00000000-0004-0000-0700-000009000000}"/>
    <hyperlink ref="L12" location="'FF10'!A1" display="FF10" xr:uid="{00000000-0004-0000-0700-00000A000000}"/>
  </hyperlinks>
  <pageMargins left="0.23622047244094491" right="0.23622047244094491" top="0.74803149606299213" bottom="0.74803149606299213" header="0.31496062992125984" footer="0.31496062992125984"/>
  <pageSetup paperSize="8" scale="43" fitToHeight="0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8000000}">
          <x14:formula1>
            <xm:f>Suporte!$D$6:$D$10</xm:f>
          </x14:formula1>
          <xm:sqref>F31:F53</xm:sqref>
        </x14:dataValidation>
        <x14:dataValidation type="list" allowBlank="1" showInputMessage="1" showErrorMessage="1" xr:uid="{00000000-0002-0000-0700-000009000000}">
          <x14:formula1>
            <xm:f>Suporte!$S$6:$S$155</xm:f>
          </x14:formula1>
          <xm:sqref>B31:B53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BR40"/>
  <sheetViews>
    <sheetView topLeftCell="B1" zoomScaleNormal="100" workbookViewId="0">
      <selection activeCell="B16" sqref="B16"/>
    </sheetView>
  </sheetViews>
  <sheetFormatPr defaultColWidth="9" defaultRowHeight="15" x14ac:dyDescent="0.25"/>
  <cols>
    <col min="1" max="1" width="3.25" style="5" customWidth="1"/>
    <col min="2" max="2" width="20.875" style="5" customWidth="1"/>
    <col min="3" max="3" width="13.25" style="5" customWidth="1"/>
    <col min="4" max="4" width="10.625" style="5" customWidth="1"/>
    <col min="5" max="7" width="12" style="5" customWidth="1"/>
    <col min="8" max="8" width="12.75" style="5" customWidth="1"/>
    <col min="9" max="36" width="11.875" style="5" customWidth="1"/>
    <col min="37" max="37" width="4.875" style="5" customWidth="1"/>
    <col min="38" max="38" width="14.125" style="5" customWidth="1"/>
    <col min="39" max="39" width="9" style="5"/>
    <col min="40" max="40" width="12.5" style="5" customWidth="1"/>
    <col min="41" max="41" width="13.375" style="5" customWidth="1"/>
    <col min="42" max="42" width="9" style="5"/>
    <col min="43" max="43" width="17.25" style="5" customWidth="1"/>
    <col min="44" max="44" width="11.375" style="5" customWidth="1"/>
    <col min="45" max="48" width="9" style="5"/>
    <col min="49" max="49" width="4.75" style="5" customWidth="1"/>
    <col min="50" max="16384" width="9" style="5"/>
  </cols>
  <sheetData>
    <row r="1" spans="1:44" customFormat="1" ht="15.75" thickBot="1" x14ac:dyDescent="0.3">
      <c r="B1" s="92" t="s">
        <v>11</v>
      </c>
    </row>
    <row r="2" spans="1:44" customFormat="1" ht="18" x14ac:dyDescent="0.25">
      <c r="A2" s="24"/>
      <c r="B2" s="41" t="s">
        <v>2428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40"/>
      <c r="W2" s="40"/>
      <c r="X2" s="40"/>
      <c r="Y2" s="40"/>
      <c r="Z2" s="40"/>
      <c r="AA2" s="40"/>
      <c r="AB2" s="5"/>
    </row>
    <row r="3" spans="1:44" customFormat="1" ht="18.75" x14ac:dyDescent="0.25">
      <c r="A3" s="176"/>
      <c r="B3" s="158"/>
      <c r="C3" s="190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5"/>
    </row>
    <row r="4" spans="1:44" ht="15.75" thickBot="1" x14ac:dyDescent="0.3">
      <c r="A4" s="176"/>
      <c r="B4" s="422" t="s">
        <v>2908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</row>
    <row r="5" spans="1:44" ht="15.75" thickTop="1" x14ac:dyDescent="0.25">
      <c r="A5" s="176"/>
      <c r="B5" s="34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2"/>
    </row>
    <row r="6" spans="1:44" ht="18" customHeight="1" x14ac:dyDescent="0.25">
      <c r="A6" s="2"/>
      <c r="B6" s="710" t="s">
        <v>2382</v>
      </c>
      <c r="C6" s="711"/>
      <c r="D6" s="711"/>
      <c r="E6" s="711"/>
      <c r="F6" s="71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K6" s="197"/>
    </row>
    <row r="7" spans="1:44" ht="18" customHeight="1" x14ac:dyDescent="0.25">
      <c r="A7" s="2"/>
      <c r="B7" s="708" t="s">
        <v>2383</v>
      </c>
      <c r="C7" s="709"/>
      <c r="D7" s="709"/>
      <c r="E7" s="609"/>
      <c r="F7" s="609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K7" s="197"/>
    </row>
    <row r="8" spans="1:44" ht="18" customHeight="1" x14ac:dyDescent="0.25">
      <c r="A8" s="2"/>
      <c r="B8" s="686" t="s">
        <v>2385</v>
      </c>
      <c r="C8" s="687"/>
      <c r="D8" s="688"/>
      <c r="E8" s="649"/>
      <c r="F8" s="651"/>
      <c r="G8" s="2"/>
      <c r="H8" s="13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K8" s="197"/>
    </row>
    <row r="9" spans="1:44" ht="18" customHeight="1" x14ac:dyDescent="0.25">
      <c r="A9" s="2"/>
      <c r="B9" s="708" t="s">
        <v>2384</v>
      </c>
      <c r="C9" s="709"/>
      <c r="D9" s="709"/>
      <c r="E9" s="609"/>
      <c r="F9" s="609"/>
      <c r="G9" s="2"/>
      <c r="H9" s="130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K9" s="197"/>
    </row>
    <row r="10" spans="1:44" ht="18" customHeight="1" x14ac:dyDescent="0.25">
      <c r="A10" s="2"/>
      <c r="B10" s="686" t="s">
        <v>2387</v>
      </c>
      <c r="C10" s="687"/>
      <c r="D10" s="688"/>
      <c r="E10" s="649"/>
      <c r="F10" s="651"/>
      <c r="G10" s="2"/>
      <c r="H10" s="13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K10" s="197"/>
    </row>
    <row r="11" spans="1:44" ht="18" customHeight="1" x14ac:dyDescent="0.25">
      <c r="A11" s="2"/>
      <c r="B11" s="686" t="s">
        <v>2386</v>
      </c>
      <c r="C11" s="687"/>
      <c r="D11" s="688"/>
      <c r="E11" s="649"/>
      <c r="F11" s="651"/>
      <c r="G11" s="713"/>
      <c r="H11" s="713"/>
      <c r="I11" s="713"/>
      <c r="J11" s="713"/>
      <c r="K11" s="713"/>
      <c r="L11" s="713"/>
      <c r="M11" s="713"/>
      <c r="N11" s="713"/>
      <c r="O11" s="714"/>
      <c r="P11" s="714"/>
      <c r="Q11" s="714"/>
      <c r="R11" s="714"/>
      <c r="S11" s="714"/>
      <c r="T11" s="714"/>
      <c r="U11" s="714"/>
      <c r="V11" s="714"/>
      <c r="W11" s="193"/>
      <c r="X11" s="193"/>
      <c r="Y11" s="193"/>
      <c r="Z11" s="193"/>
      <c r="AA11" s="193"/>
      <c r="AB11" s="193"/>
      <c r="AC11" s="2"/>
      <c r="AD11" s="2"/>
      <c r="AK11" s="197"/>
    </row>
    <row r="12" spans="1:44" ht="18.75" x14ac:dyDescent="0.25">
      <c r="A12" s="2"/>
      <c r="B12" s="195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194"/>
      <c r="AK12" s="197"/>
    </row>
    <row r="13" spans="1:44" ht="18.75" customHeight="1" x14ac:dyDescent="0.25">
      <c r="A13" s="2"/>
      <c r="B13" s="198"/>
      <c r="C13" s="2"/>
      <c r="D13" s="2"/>
      <c r="E13" s="2"/>
      <c r="F13" s="2"/>
      <c r="G13" s="2"/>
      <c r="H13" s="2"/>
      <c r="I13" s="702" t="s">
        <v>2584</v>
      </c>
      <c r="J13" s="703"/>
      <c r="K13" s="703"/>
      <c r="L13" s="703"/>
      <c r="M13" s="703"/>
      <c r="N13" s="703"/>
      <c r="O13" s="704"/>
      <c r="P13" s="702" t="s">
        <v>2585</v>
      </c>
      <c r="Q13" s="703"/>
      <c r="R13" s="703"/>
      <c r="S13" s="703"/>
      <c r="T13" s="703"/>
      <c r="U13" s="703"/>
      <c r="V13" s="704"/>
      <c r="W13" s="702" t="s">
        <v>2586</v>
      </c>
      <c r="X13" s="703"/>
      <c r="Y13" s="703"/>
      <c r="Z13" s="703"/>
      <c r="AA13" s="703"/>
      <c r="AB13" s="703"/>
      <c r="AC13" s="704"/>
      <c r="AD13" s="702" t="s">
        <v>2587</v>
      </c>
      <c r="AE13" s="703"/>
      <c r="AF13" s="703"/>
      <c r="AG13" s="703"/>
      <c r="AH13" s="703"/>
      <c r="AI13" s="703"/>
      <c r="AJ13" s="705"/>
      <c r="AK13" s="197"/>
      <c r="AL13" s="194"/>
      <c r="AM13" s="194"/>
      <c r="AN13" s="194"/>
    </row>
    <row r="14" spans="1:44" ht="40.5" customHeight="1" x14ac:dyDescent="0.25">
      <c r="A14" s="2"/>
      <c r="B14" s="199"/>
      <c r="C14" s="158"/>
      <c r="D14" s="158"/>
      <c r="E14" s="158"/>
      <c r="F14" s="158"/>
      <c r="G14" s="158"/>
      <c r="H14" s="158"/>
      <c r="I14" s="125"/>
      <c r="J14" s="107"/>
      <c r="K14" s="107"/>
      <c r="L14" s="107"/>
      <c r="M14" s="107"/>
      <c r="N14" s="107"/>
      <c r="O14" s="107"/>
      <c r="P14" s="125"/>
      <c r="Q14" s="107"/>
      <c r="R14" s="107"/>
      <c r="S14" s="107"/>
      <c r="T14" s="107"/>
      <c r="U14" s="107"/>
      <c r="V14" s="107"/>
      <c r="W14" s="125"/>
      <c r="X14" s="107"/>
      <c r="Y14" s="107"/>
      <c r="Z14" s="107"/>
      <c r="AA14" s="107"/>
      <c r="AB14" s="107"/>
      <c r="AC14" s="107"/>
      <c r="AD14" s="125"/>
      <c r="AE14" s="107"/>
      <c r="AF14" s="107"/>
      <c r="AG14" s="107"/>
      <c r="AH14" s="107"/>
      <c r="AI14" s="107"/>
      <c r="AJ14" s="126"/>
      <c r="AK14" s="196"/>
      <c r="AL14" s="194"/>
      <c r="AM14" s="194"/>
      <c r="AN14" s="194"/>
      <c r="AO14" s="194"/>
      <c r="AP14" s="194"/>
      <c r="AQ14" s="194"/>
      <c r="AR14" s="194"/>
    </row>
    <row r="15" spans="1:44" ht="107.25" customHeight="1" x14ac:dyDescent="0.25">
      <c r="A15" s="2"/>
      <c r="B15" s="208" t="s">
        <v>56</v>
      </c>
      <c r="C15" s="293" t="s">
        <v>2439</v>
      </c>
      <c r="D15" s="209" t="s">
        <v>2488</v>
      </c>
      <c r="E15" s="209" t="s">
        <v>2391</v>
      </c>
      <c r="F15" s="209" t="s">
        <v>57</v>
      </c>
      <c r="G15" s="292" t="s">
        <v>2502</v>
      </c>
      <c r="H15" s="292" t="s">
        <v>58</v>
      </c>
      <c r="I15" s="336" t="s">
        <v>2389</v>
      </c>
      <c r="J15" s="337" t="s">
        <v>2427</v>
      </c>
      <c r="K15" s="338" t="s">
        <v>292</v>
      </c>
      <c r="L15" s="338" t="s">
        <v>2390</v>
      </c>
      <c r="M15" s="339" t="s">
        <v>2583</v>
      </c>
      <c r="N15" s="339" t="s">
        <v>2388</v>
      </c>
      <c r="O15" s="340" t="s">
        <v>2503</v>
      </c>
      <c r="P15" s="202" t="s">
        <v>2389</v>
      </c>
      <c r="Q15" s="200" t="s">
        <v>2427</v>
      </c>
      <c r="R15" s="201" t="s">
        <v>292</v>
      </c>
      <c r="S15" s="201" t="s">
        <v>2390</v>
      </c>
      <c r="T15" s="339" t="s">
        <v>2583</v>
      </c>
      <c r="U15" s="339" t="s">
        <v>2388</v>
      </c>
      <c r="V15" s="340" t="s">
        <v>2503</v>
      </c>
      <c r="W15" s="202" t="s">
        <v>2389</v>
      </c>
      <c r="X15" s="200" t="s">
        <v>2427</v>
      </c>
      <c r="Y15" s="201" t="s">
        <v>292</v>
      </c>
      <c r="Z15" s="201" t="s">
        <v>2390</v>
      </c>
      <c r="AA15" s="339" t="s">
        <v>2583</v>
      </c>
      <c r="AB15" s="339" t="s">
        <v>2388</v>
      </c>
      <c r="AC15" s="340" t="s">
        <v>2503</v>
      </c>
      <c r="AD15" s="202" t="s">
        <v>2389</v>
      </c>
      <c r="AE15" s="200" t="s">
        <v>2427</v>
      </c>
      <c r="AF15" s="201" t="s">
        <v>292</v>
      </c>
      <c r="AG15" s="201" t="s">
        <v>2390</v>
      </c>
      <c r="AH15" s="339" t="s">
        <v>2583</v>
      </c>
      <c r="AI15" s="339" t="s">
        <v>2388</v>
      </c>
      <c r="AJ15" s="340" t="s">
        <v>2503</v>
      </c>
      <c r="AK15" s="196"/>
      <c r="AL15" s="194"/>
      <c r="AM15" s="194"/>
      <c r="AN15" s="194"/>
      <c r="AO15" s="194"/>
      <c r="AP15" s="194"/>
      <c r="AQ15" s="194"/>
      <c r="AR15" s="194"/>
    </row>
    <row r="16" spans="1:44" ht="36.75" customHeight="1" x14ac:dyDescent="0.25">
      <c r="A16" s="2"/>
      <c r="B16" s="110" t="s">
        <v>15</v>
      </c>
      <c r="C16" s="134"/>
      <c r="D16" s="107"/>
      <c r="E16" s="109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08" t="s">
        <v>15</v>
      </c>
      <c r="G16" s="134"/>
      <c r="H16" s="127" t="s">
        <v>15</v>
      </c>
      <c r="I16" s="125"/>
      <c r="J16" s="133"/>
      <c r="K16" s="66"/>
      <c r="L16" s="203">
        <f>I16*IF(K16=21,1,(IF(ISNUMBER($E$10),(21-$E$10)/(21-K16),1)))</f>
        <v>0</v>
      </c>
      <c r="M16" s="107"/>
      <c r="N16" s="107"/>
      <c r="O16" s="334"/>
      <c r="P16" s="125"/>
      <c r="Q16" s="133"/>
      <c r="R16" s="66"/>
      <c r="S16" s="203">
        <f>P16*IF(R16=21,1,(IF(ISNUMBER($E$10),(21-$E$10)/(21-R16),1)))</f>
        <v>0</v>
      </c>
      <c r="T16" s="107"/>
      <c r="U16" s="107"/>
      <c r="V16" s="334"/>
      <c r="W16" s="125"/>
      <c r="X16" s="133"/>
      <c r="Y16" s="66"/>
      <c r="Z16" s="203">
        <f>W16*IF(Y16=21,1,(IF(ISNUMBER($E$10),(21-$E$10)/(21-Y16),1)))</f>
        <v>0</v>
      </c>
      <c r="AA16" s="107"/>
      <c r="AB16" s="107"/>
      <c r="AC16" s="334"/>
      <c r="AD16" s="125"/>
      <c r="AE16" s="133"/>
      <c r="AF16" s="66"/>
      <c r="AG16" s="203">
        <f>AD16*IF(AF16=21,1,(IF(ISNUMBER($E$10),(21-$E$10)/(21-AF16),1)))</f>
        <v>0</v>
      </c>
      <c r="AH16" s="107"/>
      <c r="AI16" s="107"/>
      <c r="AJ16" s="334"/>
      <c r="AK16" s="196"/>
      <c r="AL16" s="194"/>
      <c r="AM16" s="194"/>
      <c r="AN16" s="194"/>
      <c r="AO16" s="194"/>
      <c r="AP16" s="194"/>
      <c r="AQ16" s="194"/>
      <c r="AR16" s="194"/>
    </row>
    <row r="17" spans="1:70" ht="36.75" customHeight="1" x14ac:dyDescent="0.25">
      <c r="A17" s="2"/>
      <c r="B17" s="110" t="s">
        <v>15</v>
      </c>
      <c r="C17" s="134"/>
      <c r="D17" s="107"/>
      <c r="E17" s="109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08" t="s">
        <v>15</v>
      </c>
      <c r="G17" s="134"/>
      <c r="H17" s="127" t="s">
        <v>15</v>
      </c>
      <c r="I17" s="125"/>
      <c r="J17" s="133"/>
      <c r="K17" s="66"/>
      <c r="L17" s="203">
        <f t="shared" ref="L17:L38" si="1">I17*IF(K17=21,1,(IF(ISNUMBER($E$10),(21-$E$10)/(21-K17),1)))</f>
        <v>0</v>
      </c>
      <c r="M17" s="107"/>
      <c r="N17" s="107"/>
      <c r="O17" s="335"/>
      <c r="P17" s="125"/>
      <c r="Q17" s="133"/>
      <c r="R17" s="66"/>
      <c r="S17" s="203">
        <f t="shared" ref="S17:S38" si="2">P17*IF(R17=21,1,(IF(ISNUMBER($E$10),(21-$E$10)/(21-R17),1)))</f>
        <v>0</v>
      </c>
      <c r="T17" s="107"/>
      <c r="U17" s="107"/>
      <c r="V17" s="126"/>
      <c r="W17" s="125"/>
      <c r="X17" s="133"/>
      <c r="Y17" s="66"/>
      <c r="Z17" s="203">
        <f t="shared" ref="Z17:Z38" si="3">W17*IF(Y17=21,1,(IF(ISNUMBER($E$10),(21-$E$10)/(21-Y17),1)))</f>
        <v>0</v>
      </c>
      <c r="AA17" s="107"/>
      <c r="AB17" s="107"/>
      <c r="AC17" s="334"/>
      <c r="AD17" s="125"/>
      <c r="AE17" s="133"/>
      <c r="AF17" s="66"/>
      <c r="AG17" s="203">
        <f t="shared" ref="AG17:AG38" si="4">AD17*IF(AF17=21,1,(IF(ISNUMBER($E$10),(21-$E$10)/(21-AF17),1)))</f>
        <v>0</v>
      </c>
      <c r="AH17" s="107"/>
      <c r="AI17" s="107"/>
      <c r="AJ17" s="334"/>
      <c r="AK17" s="196"/>
      <c r="AL17" s="194"/>
      <c r="AM17" s="194"/>
      <c r="AN17" s="194"/>
      <c r="AO17" s="194"/>
      <c r="AP17" s="194"/>
      <c r="AQ17" s="194"/>
      <c r="AR17" s="194"/>
      <c r="AS17" s="2"/>
      <c r="AT17" s="2"/>
    </row>
    <row r="18" spans="1:70" ht="36.75" customHeight="1" x14ac:dyDescent="0.25">
      <c r="A18" s="2"/>
      <c r="B18" s="110" t="s">
        <v>15</v>
      </c>
      <c r="C18" s="134"/>
      <c r="D18" s="107"/>
      <c r="E18" s="109" t="str">
        <f t="shared" si="0"/>
        <v/>
      </c>
      <c r="F18" s="108" t="s">
        <v>15</v>
      </c>
      <c r="G18" s="134"/>
      <c r="H18" s="127" t="s">
        <v>15</v>
      </c>
      <c r="I18" s="125"/>
      <c r="J18" s="133"/>
      <c r="K18" s="66"/>
      <c r="L18" s="203">
        <f t="shared" si="1"/>
        <v>0</v>
      </c>
      <c r="M18" s="107"/>
      <c r="N18" s="107"/>
      <c r="O18" s="334"/>
      <c r="P18" s="125"/>
      <c r="Q18" s="133"/>
      <c r="R18" s="66"/>
      <c r="S18" s="203">
        <f t="shared" si="2"/>
        <v>0</v>
      </c>
      <c r="T18" s="107"/>
      <c r="U18" s="107"/>
      <c r="V18" s="126"/>
      <c r="W18" s="125"/>
      <c r="X18" s="133"/>
      <c r="Y18" s="66"/>
      <c r="Z18" s="203">
        <f t="shared" si="3"/>
        <v>0</v>
      </c>
      <c r="AA18" s="107"/>
      <c r="AB18" s="107"/>
      <c r="AC18" s="334"/>
      <c r="AD18" s="125"/>
      <c r="AE18" s="133"/>
      <c r="AF18" s="66"/>
      <c r="AG18" s="203">
        <f t="shared" si="4"/>
        <v>0</v>
      </c>
      <c r="AH18" s="107"/>
      <c r="AI18" s="107"/>
      <c r="AJ18" s="334"/>
      <c r="AK18" s="196"/>
      <c r="AL18" s="194"/>
      <c r="AM18" s="194"/>
      <c r="AN18" s="194"/>
      <c r="AO18" s="194"/>
      <c r="AP18" s="194"/>
      <c r="AQ18" s="194"/>
      <c r="AR18" s="194"/>
      <c r="AS18" s="2"/>
      <c r="AT18" s="2"/>
    </row>
    <row r="19" spans="1:70" ht="36.75" customHeight="1" x14ac:dyDescent="0.25">
      <c r="A19" s="2"/>
      <c r="B19" s="110" t="s">
        <v>15</v>
      </c>
      <c r="C19" s="134"/>
      <c r="D19" s="107"/>
      <c r="E19" s="109" t="str">
        <f t="shared" si="0"/>
        <v/>
      </c>
      <c r="F19" s="108" t="s">
        <v>15</v>
      </c>
      <c r="G19" s="134"/>
      <c r="H19" s="127" t="s">
        <v>15</v>
      </c>
      <c r="I19" s="125"/>
      <c r="J19" s="133"/>
      <c r="K19" s="66"/>
      <c r="L19" s="203">
        <f t="shared" si="1"/>
        <v>0</v>
      </c>
      <c r="M19" s="107"/>
      <c r="N19" s="107"/>
      <c r="O19" s="334"/>
      <c r="P19" s="125"/>
      <c r="Q19" s="133"/>
      <c r="R19" s="66"/>
      <c r="S19" s="203">
        <f t="shared" si="2"/>
        <v>0</v>
      </c>
      <c r="T19" s="107"/>
      <c r="U19" s="107"/>
      <c r="V19" s="126"/>
      <c r="W19" s="125"/>
      <c r="X19" s="133"/>
      <c r="Y19" s="66"/>
      <c r="Z19" s="203">
        <f t="shared" si="3"/>
        <v>0</v>
      </c>
      <c r="AA19" s="107"/>
      <c r="AB19" s="107"/>
      <c r="AC19" s="334"/>
      <c r="AD19" s="125"/>
      <c r="AE19" s="133"/>
      <c r="AF19" s="66"/>
      <c r="AG19" s="203">
        <f t="shared" si="4"/>
        <v>0</v>
      </c>
      <c r="AH19" s="107"/>
      <c r="AI19" s="107"/>
      <c r="AJ19" s="334"/>
      <c r="AK19" s="196"/>
      <c r="AL19" s="194"/>
      <c r="AM19" s="194"/>
      <c r="AN19" s="194"/>
      <c r="AO19" s="194"/>
      <c r="AP19" s="194"/>
      <c r="AQ19" s="194"/>
      <c r="AR19" s="194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P19" s="2"/>
    </row>
    <row r="20" spans="1:70" ht="36.75" customHeight="1" x14ac:dyDescent="0.25">
      <c r="A20" s="2"/>
      <c r="B20" s="110" t="s">
        <v>15</v>
      </c>
      <c r="C20" s="134"/>
      <c r="D20" s="107"/>
      <c r="E20" s="109" t="str">
        <f t="shared" si="0"/>
        <v/>
      </c>
      <c r="F20" s="108" t="s">
        <v>15</v>
      </c>
      <c r="G20" s="134"/>
      <c r="H20" s="127" t="s">
        <v>15</v>
      </c>
      <c r="I20" s="125"/>
      <c r="J20" s="133"/>
      <c r="K20" s="66"/>
      <c r="L20" s="203">
        <f t="shared" si="1"/>
        <v>0</v>
      </c>
      <c r="M20" s="107"/>
      <c r="N20" s="107"/>
      <c r="O20" s="334"/>
      <c r="P20" s="125"/>
      <c r="Q20" s="133"/>
      <c r="R20" s="66"/>
      <c r="S20" s="203">
        <f t="shared" si="2"/>
        <v>0</v>
      </c>
      <c r="T20" s="107"/>
      <c r="U20" s="107"/>
      <c r="V20" s="126"/>
      <c r="W20" s="125"/>
      <c r="X20" s="133"/>
      <c r="Y20" s="66"/>
      <c r="Z20" s="203">
        <f t="shared" si="3"/>
        <v>0</v>
      </c>
      <c r="AA20" s="107"/>
      <c r="AB20" s="107"/>
      <c r="AC20" s="334"/>
      <c r="AD20" s="125"/>
      <c r="AE20" s="133"/>
      <c r="AF20" s="66"/>
      <c r="AG20" s="203">
        <f t="shared" si="4"/>
        <v>0</v>
      </c>
      <c r="AH20" s="107"/>
      <c r="AI20" s="107"/>
      <c r="AJ20" s="334"/>
      <c r="AK20" s="196"/>
      <c r="AL20" s="194"/>
      <c r="AM20" s="194"/>
      <c r="AN20" s="194"/>
      <c r="AO20" s="194"/>
      <c r="AP20" s="194"/>
      <c r="AQ20" s="194"/>
      <c r="AR20" s="194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P20" s="2"/>
    </row>
    <row r="21" spans="1:70" ht="36.75" customHeight="1" x14ac:dyDescent="0.25">
      <c r="A21" s="2"/>
      <c r="B21" s="110" t="s">
        <v>15</v>
      </c>
      <c r="C21" s="134"/>
      <c r="D21" s="107"/>
      <c r="E21" s="109" t="str">
        <f t="shared" si="0"/>
        <v/>
      </c>
      <c r="F21" s="108" t="s">
        <v>15</v>
      </c>
      <c r="G21" s="134"/>
      <c r="H21" s="127" t="s">
        <v>15</v>
      </c>
      <c r="I21" s="125"/>
      <c r="J21" s="133"/>
      <c r="K21" s="66"/>
      <c r="L21" s="203">
        <f t="shared" si="1"/>
        <v>0</v>
      </c>
      <c r="M21" s="107"/>
      <c r="N21" s="107"/>
      <c r="O21" s="334"/>
      <c r="P21" s="125"/>
      <c r="Q21" s="133"/>
      <c r="R21" s="66"/>
      <c r="S21" s="203">
        <f t="shared" si="2"/>
        <v>0</v>
      </c>
      <c r="T21" s="107"/>
      <c r="U21" s="107"/>
      <c r="V21" s="126"/>
      <c r="W21" s="125"/>
      <c r="X21" s="133"/>
      <c r="Y21" s="66"/>
      <c r="Z21" s="203">
        <f t="shared" si="3"/>
        <v>0</v>
      </c>
      <c r="AA21" s="107"/>
      <c r="AB21" s="107"/>
      <c r="AC21" s="334"/>
      <c r="AD21" s="125"/>
      <c r="AE21" s="133"/>
      <c r="AF21" s="66"/>
      <c r="AG21" s="203">
        <f t="shared" si="4"/>
        <v>0</v>
      </c>
      <c r="AH21" s="107"/>
      <c r="AI21" s="107"/>
      <c r="AJ21" s="334"/>
      <c r="AK21" s="196"/>
      <c r="AL21" s="194"/>
      <c r="AM21" s="194"/>
      <c r="AN21" s="194"/>
      <c r="AO21" s="194"/>
      <c r="AP21" s="194"/>
      <c r="AQ21" s="194"/>
      <c r="AR21" s="194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P21" s="2"/>
    </row>
    <row r="22" spans="1:70" ht="36.75" customHeight="1" x14ac:dyDescent="0.25">
      <c r="A22" s="2"/>
      <c r="B22" s="110" t="s">
        <v>15</v>
      </c>
      <c r="C22" s="134"/>
      <c r="D22" s="107"/>
      <c r="E22" s="109" t="str">
        <f t="shared" si="0"/>
        <v/>
      </c>
      <c r="F22" s="108" t="s">
        <v>15</v>
      </c>
      <c r="G22" s="134"/>
      <c r="H22" s="127" t="s">
        <v>15</v>
      </c>
      <c r="I22" s="125"/>
      <c r="J22" s="133"/>
      <c r="K22" s="66"/>
      <c r="L22" s="203">
        <f t="shared" si="1"/>
        <v>0</v>
      </c>
      <c r="M22" s="107"/>
      <c r="N22" s="107"/>
      <c r="O22" s="334"/>
      <c r="P22" s="125"/>
      <c r="Q22" s="133"/>
      <c r="R22" s="66"/>
      <c r="S22" s="203">
        <f t="shared" si="2"/>
        <v>0</v>
      </c>
      <c r="T22" s="107"/>
      <c r="U22" s="107"/>
      <c r="V22" s="126"/>
      <c r="W22" s="125"/>
      <c r="X22" s="133"/>
      <c r="Y22" s="66"/>
      <c r="Z22" s="203">
        <f t="shared" si="3"/>
        <v>0</v>
      </c>
      <c r="AA22" s="107"/>
      <c r="AB22" s="107"/>
      <c r="AC22" s="334"/>
      <c r="AD22" s="125"/>
      <c r="AE22" s="133"/>
      <c r="AF22" s="66"/>
      <c r="AG22" s="203">
        <f t="shared" si="4"/>
        <v>0</v>
      </c>
      <c r="AH22" s="107"/>
      <c r="AI22" s="107"/>
      <c r="AJ22" s="334"/>
      <c r="AK22" s="196"/>
      <c r="AL22" s="194"/>
      <c r="AM22" s="194"/>
      <c r="AN22" s="194"/>
      <c r="AO22" s="194"/>
      <c r="AP22" s="194"/>
      <c r="AQ22" s="194"/>
      <c r="AR22" s="194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P22" s="2"/>
    </row>
    <row r="23" spans="1:70" ht="36.75" customHeight="1" x14ac:dyDescent="0.25">
      <c r="A23" s="2"/>
      <c r="B23" s="110" t="s">
        <v>15</v>
      </c>
      <c r="C23" s="134"/>
      <c r="D23" s="107"/>
      <c r="E23" s="109" t="str">
        <f t="shared" si="0"/>
        <v/>
      </c>
      <c r="F23" s="108" t="s">
        <v>15</v>
      </c>
      <c r="G23" s="134"/>
      <c r="H23" s="127" t="s">
        <v>15</v>
      </c>
      <c r="I23" s="125"/>
      <c r="J23" s="133"/>
      <c r="K23" s="66"/>
      <c r="L23" s="203">
        <f t="shared" si="1"/>
        <v>0</v>
      </c>
      <c r="M23" s="107"/>
      <c r="N23" s="107"/>
      <c r="O23" s="334"/>
      <c r="P23" s="125"/>
      <c r="Q23" s="133"/>
      <c r="R23" s="66"/>
      <c r="S23" s="203">
        <f t="shared" si="2"/>
        <v>0</v>
      </c>
      <c r="T23" s="107"/>
      <c r="U23" s="107"/>
      <c r="V23" s="126"/>
      <c r="W23" s="125"/>
      <c r="X23" s="133"/>
      <c r="Y23" s="66"/>
      <c r="Z23" s="203">
        <f t="shared" si="3"/>
        <v>0</v>
      </c>
      <c r="AA23" s="107"/>
      <c r="AB23" s="107"/>
      <c r="AC23" s="334"/>
      <c r="AD23" s="125"/>
      <c r="AE23" s="133"/>
      <c r="AF23" s="66"/>
      <c r="AG23" s="203">
        <f t="shared" si="4"/>
        <v>0</v>
      </c>
      <c r="AH23" s="107"/>
      <c r="AI23" s="107"/>
      <c r="AJ23" s="334"/>
      <c r="AK23" s="196"/>
      <c r="AL23" s="194"/>
      <c r="AM23" s="194"/>
      <c r="AN23" s="194"/>
      <c r="AO23" s="194"/>
      <c r="AP23" s="194"/>
      <c r="AQ23" s="194"/>
      <c r="AR23" s="194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P23" s="2"/>
    </row>
    <row r="24" spans="1:70" ht="36.75" customHeight="1" x14ac:dyDescent="0.25">
      <c r="A24" s="2"/>
      <c r="B24" s="110" t="s">
        <v>15</v>
      </c>
      <c r="C24" s="134"/>
      <c r="D24" s="107"/>
      <c r="E24" s="109" t="str">
        <f t="shared" si="0"/>
        <v/>
      </c>
      <c r="F24" s="108" t="s">
        <v>15</v>
      </c>
      <c r="G24" s="134"/>
      <c r="H24" s="127" t="s">
        <v>15</v>
      </c>
      <c r="I24" s="125"/>
      <c r="J24" s="133"/>
      <c r="K24" s="66"/>
      <c r="L24" s="203">
        <f t="shared" si="1"/>
        <v>0</v>
      </c>
      <c r="M24" s="107"/>
      <c r="N24" s="107"/>
      <c r="O24" s="334"/>
      <c r="P24" s="125"/>
      <c r="Q24" s="133"/>
      <c r="R24" s="66"/>
      <c r="S24" s="203">
        <f t="shared" si="2"/>
        <v>0</v>
      </c>
      <c r="T24" s="107"/>
      <c r="U24" s="107"/>
      <c r="V24" s="126"/>
      <c r="W24" s="125"/>
      <c r="X24" s="133"/>
      <c r="Y24" s="66"/>
      <c r="Z24" s="203">
        <f t="shared" si="3"/>
        <v>0</v>
      </c>
      <c r="AA24" s="107"/>
      <c r="AB24" s="107"/>
      <c r="AC24" s="334"/>
      <c r="AD24" s="125"/>
      <c r="AE24" s="133"/>
      <c r="AF24" s="66"/>
      <c r="AG24" s="203">
        <f t="shared" si="4"/>
        <v>0</v>
      </c>
      <c r="AH24" s="107"/>
      <c r="AI24" s="107"/>
      <c r="AJ24" s="334"/>
      <c r="AK24" s="196"/>
      <c r="AL24" s="194"/>
      <c r="AM24" s="194"/>
      <c r="AN24" s="194"/>
      <c r="AO24" s="194"/>
      <c r="AP24" s="194"/>
      <c r="AQ24" s="194"/>
      <c r="AR24" s="194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P24" s="2"/>
    </row>
    <row r="25" spans="1:70" ht="36.75" customHeight="1" x14ac:dyDescent="0.25">
      <c r="A25" s="2"/>
      <c r="B25" s="110" t="s">
        <v>15</v>
      </c>
      <c r="C25" s="134"/>
      <c r="D25" s="107"/>
      <c r="E25" s="109" t="str">
        <f t="shared" si="0"/>
        <v/>
      </c>
      <c r="F25" s="108" t="s">
        <v>15</v>
      </c>
      <c r="G25" s="134"/>
      <c r="H25" s="127" t="s">
        <v>15</v>
      </c>
      <c r="I25" s="125"/>
      <c r="J25" s="133"/>
      <c r="K25" s="66"/>
      <c r="L25" s="203">
        <f t="shared" si="1"/>
        <v>0</v>
      </c>
      <c r="M25" s="107"/>
      <c r="N25" s="107"/>
      <c r="O25" s="334"/>
      <c r="P25" s="125"/>
      <c r="Q25" s="133"/>
      <c r="R25" s="66"/>
      <c r="S25" s="203">
        <f t="shared" si="2"/>
        <v>0</v>
      </c>
      <c r="T25" s="107"/>
      <c r="U25" s="107"/>
      <c r="V25" s="126"/>
      <c r="W25" s="125"/>
      <c r="X25" s="133"/>
      <c r="Y25" s="66"/>
      <c r="Z25" s="203">
        <f t="shared" si="3"/>
        <v>0</v>
      </c>
      <c r="AA25" s="107"/>
      <c r="AB25" s="107"/>
      <c r="AC25" s="334"/>
      <c r="AD25" s="125"/>
      <c r="AE25" s="133"/>
      <c r="AF25" s="66"/>
      <c r="AG25" s="203">
        <f t="shared" si="4"/>
        <v>0</v>
      </c>
      <c r="AH25" s="107"/>
      <c r="AI25" s="107"/>
      <c r="AJ25" s="334"/>
      <c r="AK25" s="196"/>
      <c r="AL25" s="194"/>
      <c r="AM25" s="194"/>
      <c r="AN25" s="194"/>
      <c r="AO25" s="194"/>
      <c r="AP25" s="194"/>
      <c r="AQ25" s="194"/>
      <c r="AR25" s="194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P25" s="2"/>
    </row>
    <row r="26" spans="1:70" ht="36.75" customHeight="1" x14ac:dyDescent="0.25">
      <c r="A26" s="2"/>
      <c r="B26" s="110" t="s">
        <v>15</v>
      </c>
      <c r="C26" s="134"/>
      <c r="D26" s="107"/>
      <c r="E26" s="109" t="str">
        <f t="shared" si="0"/>
        <v/>
      </c>
      <c r="F26" s="108" t="s">
        <v>15</v>
      </c>
      <c r="G26" s="134"/>
      <c r="H26" s="127" t="s">
        <v>15</v>
      </c>
      <c r="I26" s="125"/>
      <c r="J26" s="133"/>
      <c r="K26" s="66"/>
      <c r="L26" s="203">
        <f t="shared" si="1"/>
        <v>0</v>
      </c>
      <c r="M26" s="107"/>
      <c r="N26" s="107"/>
      <c r="O26" s="334"/>
      <c r="P26" s="125"/>
      <c r="Q26" s="133"/>
      <c r="R26" s="66"/>
      <c r="S26" s="203">
        <f t="shared" si="2"/>
        <v>0</v>
      </c>
      <c r="T26" s="107"/>
      <c r="U26" s="107"/>
      <c r="V26" s="126"/>
      <c r="W26" s="125"/>
      <c r="X26" s="133"/>
      <c r="Y26" s="66"/>
      <c r="Z26" s="203">
        <f t="shared" si="3"/>
        <v>0</v>
      </c>
      <c r="AA26" s="107"/>
      <c r="AB26" s="107"/>
      <c r="AC26" s="334"/>
      <c r="AD26" s="125"/>
      <c r="AE26" s="133"/>
      <c r="AF26" s="66"/>
      <c r="AG26" s="203">
        <f t="shared" si="4"/>
        <v>0</v>
      </c>
      <c r="AH26" s="107"/>
      <c r="AI26" s="107"/>
      <c r="AJ26" s="334"/>
      <c r="AK26" s="196"/>
      <c r="AL26" s="194"/>
      <c r="AM26" s="194"/>
      <c r="AN26" s="194"/>
      <c r="AO26" s="194"/>
      <c r="AP26" s="194"/>
      <c r="AQ26" s="194"/>
      <c r="AR26" s="194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P26" s="2"/>
    </row>
    <row r="27" spans="1:70" ht="36.75" customHeight="1" x14ac:dyDescent="0.25">
      <c r="A27" s="2"/>
      <c r="B27" s="110" t="s">
        <v>15</v>
      </c>
      <c r="C27" s="134"/>
      <c r="D27" s="107"/>
      <c r="E27" s="109" t="str">
        <f t="shared" si="0"/>
        <v/>
      </c>
      <c r="F27" s="108" t="s">
        <v>15</v>
      </c>
      <c r="G27" s="134"/>
      <c r="H27" s="127" t="s">
        <v>15</v>
      </c>
      <c r="I27" s="125"/>
      <c r="J27" s="133"/>
      <c r="K27" s="66"/>
      <c r="L27" s="203">
        <f t="shared" si="1"/>
        <v>0</v>
      </c>
      <c r="M27" s="107"/>
      <c r="N27" s="107"/>
      <c r="O27" s="334"/>
      <c r="P27" s="125"/>
      <c r="Q27" s="133"/>
      <c r="R27" s="66"/>
      <c r="S27" s="203">
        <f t="shared" si="2"/>
        <v>0</v>
      </c>
      <c r="T27" s="107"/>
      <c r="U27" s="107"/>
      <c r="V27" s="126"/>
      <c r="W27" s="125"/>
      <c r="X27" s="133"/>
      <c r="Y27" s="66"/>
      <c r="Z27" s="203">
        <f t="shared" si="3"/>
        <v>0</v>
      </c>
      <c r="AA27" s="107"/>
      <c r="AB27" s="107"/>
      <c r="AC27" s="334"/>
      <c r="AD27" s="125"/>
      <c r="AE27" s="133"/>
      <c r="AF27" s="66"/>
      <c r="AG27" s="203">
        <f t="shared" si="4"/>
        <v>0</v>
      </c>
      <c r="AH27" s="107"/>
      <c r="AI27" s="107"/>
      <c r="AJ27" s="334"/>
      <c r="AK27" s="196"/>
      <c r="AL27" s="194"/>
      <c r="AM27" s="194"/>
      <c r="AN27" s="194"/>
      <c r="AO27" s="194"/>
      <c r="AP27" s="194"/>
      <c r="AQ27" s="194"/>
      <c r="AR27" s="194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P27" s="2"/>
    </row>
    <row r="28" spans="1:70" ht="36.75" customHeight="1" x14ac:dyDescent="0.25">
      <c r="A28" s="2"/>
      <c r="B28" s="110" t="s">
        <v>15</v>
      </c>
      <c r="C28" s="134"/>
      <c r="D28" s="107"/>
      <c r="E28" s="109" t="str">
        <f t="shared" si="0"/>
        <v/>
      </c>
      <c r="F28" s="108" t="s">
        <v>15</v>
      </c>
      <c r="G28" s="134"/>
      <c r="H28" s="127" t="s">
        <v>15</v>
      </c>
      <c r="I28" s="125"/>
      <c r="J28" s="133"/>
      <c r="K28" s="66"/>
      <c r="L28" s="203">
        <f t="shared" si="1"/>
        <v>0</v>
      </c>
      <c r="M28" s="107"/>
      <c r="N28" s="107"/>
      <c r="O28" s="334"/>
      <c r="P28" s="125"/>
      <c r="Q28" s="133"/>
      <c r="R28" s="66"/>
      <c r="S28" s="203">
        <f t="shared" si="2"/>
        <v>0</v>
      </c>
      <c r="T28" s="107"/>
      <c r="U28" s="107"/>
      <c r="V28" s="126"/>
      <c r="W28" s="125"/>
      <c r="X28" s="133"/>
      <c r="Y28" s="66"/>
      <c r="Z28" s="203">
        <f t="shared" si="3"/>
        <v>0</v>
      </c>
      <c r="AA28" s="107"/>
      <c r="AB28" s="107"/>
      <c r="AC28" s="334"/>
      <c r="AD28" s="125"/>
      <c r="AE28" s="133"/>
      <c r="AF28" s="66"/>
      <c r="AG28" s="203">
        <f t="shared" si="4"/>
        <v>0</v>
      </c>
      <c r="AH28" s="107"/>
      <c r="AI28" s="107"/>
      <c r="AJ28" s="334"/>
      <c r="AK28" s="196"/>
      <c r="AL28" s="194"/>
      <c r="AM28" s="194"/>
      <c r="AN28" s="194"/>
      <c r="AO28" s="194"/>
      <c r="AP28" s="194"/>
      <c r="AQ28" s="194"/>
      <c r="AR28" s="194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</row>
    <row r="29" spans="1:70" ht="36.75" customHeight="1" x14ac:dyDescent="0.25">
      <c r="A29" s="2"/>
      <c r="B29" s="110" t="s">
        <v>15</v>
      </c>
      <c r="C29" s="134"/>
      <c r="D29" s="107"/>
      <c r="E29" s="109" t="str">
        <f t="shared" si="0"/>
        <v/>
      </c>
      <c r="F29" s="108" t="s">
        <v>15</v>
      </c>
      <c r="G29" s="134"/>
      <c r="H29" s="127" t="s">
        <v>15</v>
      </c>
      <c r="I29" s="125"/>
      <c r="J29" s="133"/>
      <c r="K29" s="66"/>
      <c r="L29" s="203">
        <f t="shared" si="1"/>
        <v>0</v>
      </c>
      <c r="M29" s="107"/>
      <c r="N29" s="107"/>
      <c r="O29" s="334"/>
      <c r="P29" s="125"/>
      <c r="Q29" s="133"/>
      <c r="R29" s="66"/>
      <c r="S29" s="203">
        <f t="shared" si="2"/>
        <v>0</v>
      </c>
      <c r="T29" s="107"/>
      <c r="U29" s="107"/>
      <c r="V29" s="126"/>
      <c r="W29" s="125"/>
      <c r="X29" s="133"/>
      <c r="Y29" s="66"/>
      <c r="Z29" s="203">
        <f t="shared" si="3"/>
        <v>0</v>
      </c>
      <c r="AA29" s="107"/>
      <c r="AB29" s="107"/>
      <c r="AC29" s="334"/>
      <c r="AD29" s="125"/>
      <c r="AE29" s="133"/>
      <c r="AF29" s="66"/>
      <c r="AG29" s="203">
        <f t="shared" si="4"/>
        <v>0</v>
      </c>
      <c r="AH29" s="107"/>
      <c r="AI29" s="107"/>
      <c r="AJ29" s="334"/>
      <c r="AK29" s="196"/>
      <c r="AL29" s="194"/>
      <c r="AM29" s="194"/>
      <c r="AN29" s="194"/>
      <c r="AO29" s="194"/>
      <c r="AP29" s="194"/>
      <c r="AQ29" s="194"/>
      <c r="AR29" s="194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</row>
    <row r="30" spans="1:70" ht="36.75" customHeight="1" x14ac:dyDescent="0.25">
      <c r="A30" s="2"/>
      <c r="B30" s="110" t="s">
        <v>15</v>
      </c>
      <c r="C30" s="134"/>
      <c r="D30" s="107"/>
      <c r="E30" s="109" t="str">
        <f t="shared" si="0"/>
        <v/>
      </c>
      <c r="F30" s="108" t="s">
        <v>15</v>
      </c>
      <c r="G30" s="134"/>
      <c r="H30" s="127" t="s">
        <v>15</v>
      </c>
      <c r="I30" s="125"/>
      <c r="J30" s="133"/>
      <c r="K30" s="66"/>
      <c r="L30" s="203">
        <f t="shared" si="1"/>
        <v>0</v>
      </c>
      <c r="M30" s="107"/>
      <c r="N30" s="107"/>
      <c r="O30" s="334"/>
      <c r="P30" s="125"/>
      <c r="Q30" s="133"/>
      <c r="R30" s="66"/>
      <c r="S30" s="203">
        <f t="shared" si="2"/>
        <v>0</v>
      </c>
      <c r="T30" s="107"/>
      <c r="U30" s="107"/>
      <c r="V30" s="126"/>
      <c r="W30" s="125"/>
      <c r="X30" s="133"/>
      <c r="Y30" s="66"/>
      <c r="Z30" s="203">
        <f t="shared" si="3"/>
        <v>0</v>
      </c>
      <c r="AA30" s="107"/>
      <c r="AB30" s="107"/>
      <c r="AC30" s="334"/>
      <c r="AD30" s="125"/>
      <c r="AE30" s="133"/>
      <c r="AF30" s="66"/>
      <c r="AG30" s="203">
        <f t="shared" si="4"/>
        <v>0</v>
      </c>
      <c r="AH30" s="107"/>
      <c r="AI30" s="107"/>
      <c r="AJ30" s="334"/>
      <c r="AK30" s="196"/>
      <c r="AL30" s="194"/>
      <c r="AM30" s="194"/>
      <c r="AN30" s="194"/>
      <c r="AO30" s="194"/>
      <c r="AP30" s="194"/>
      <c r="AQ30" s="194"/>
      <c r="AR30" s="194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</row>
    <row r="31" spans="1:70" ht="36.75" customHeight="1" x14ac:dyDescent="0.25">
      <c r="A31" s="2"/>
      <c r="B31" s="110" t="s">
        <v>15</v>
      </c>
      <c r="C31" s="134"/>
      <c r="D31" s="107"/>
      <c r="E31" s="109" t="str">
        <f t="shared" si="0"/>
        <v/>
      </c>
      <c r="F31" s="108" t="s">
        <v>15</v>
      </c>
      <c r="G31" s="134"/>
      <c r="H31" s="127" t="s">
        <v>15</v>
      </c>
      <c r="I31" s="125"/>
      <c r="J31" s="133"/>
      <c r="K31" s="66"/>
      <c r="L31" s="203">
        <f t="shared" si="1"/>
        <v>0</v>
      </c>
      <c r="M31" s="107"/>
      <c r="N31" s="107"/>
      <c r="O31" s="334"/>
      <c r="P31" s="125"/>
      <c r="Q31" s="133"/>
      <c r="R31" s="66"/>
      <c r="S31" s="203">
        <f t="shared" si="2"/>
        <v>0</v>
      </c>
      <c r="T31" s="107"/>
      <c r="U31" s="107"/>
      <c r="V31" s="126"/>
      <c r="W31" s="125"/>
      <c r="X31" s="133"/>
      <c r="Y31" s="66"/>
      <c r="Z31" s="203">
        <f t="shared" si="3"/>
        <v>0</v>
      </c>
      <c r="AA31" s="107"/>
      <c r="AB31" s="107"/>
      <c r="AC31" s="334"/>
      <c r="AD31" s="125"/>
      <c r="AE31" s="133"/>
      <c r="AF31" s="66"/>
      <c r="AG31" s="203">
        <f t="shared" si="4"/>
        <v>0</v>
      </c>
      <c r="AH31" s="107"/>
      <c r="AI31" s="107"/>
      <c r="AJ31" s="334"/>
      <c r="AK31" s="196"/>
      <c r="AL31" s="194"/>
      <c r="AM31" s="194"/>
      <c r="AN31" s="194"/>
      <c r="AO31" s="194"/>
      <c r="AP31" s="194"/>
      <c r="AQ31" s="194"/>
      <c r="AR31" s="194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</row>
    <row r="32" spans="1:70" ht="36.75" customHeight="1" x14ac:dyDescent="0.25">
      <c r="A32" s="2"/>
      <c r="B32" s="110" t="s">
        <v>15</v>
      </c>
      <c r="C32" s="134"/>
      <c r="D32" s="107"/>
      <c r="E32" s="109" t="str">
        <f t="shared" si="0"/>
        <v/>
      </c>
      <c r="F32" s="108" t="s">
        <v>15</v>
      </c>
      <c r="G32" s="134"/>
      <c r="H32" s="127" t="s">
        <v>15</v>
      </c>
      <c r="I32" s="125"/>
      <c r="J32" s="133"/>
      <c r="K32" s="66"/>
      <c r="L32" s="203">
        <f t="shared" si="1"/>
        <v>0</v>
      </c>
      <c r="M32" s="107"/>
      <c r="N32" s="107"/>
      <c r="O32" s="334"/>
      <c r="P32" s="125"/>
      <c r="Q32" s="133"/>
      <c r="R32" s="66"/>
      <c r="S32" s="203">
        <f t="shared" si="2"/>
        <v>0</v>
      </c>
      <c r="T32" s="107"/>
      <c r="U32" s="107"/>
      <c r="V32" s="126"/>
      <c r="W32" s="125"/>
      <c r="X32" s="133"/>
      <c r="Y32" s="66"/>
      <c r="Z32" s="203">
        <f t="shared" si="3"/>
        <v>0</v>
      </c>
      <c r="AA32" s="107"/>
      <c r="AB32" s="107"/>
      <c r="AC32" s="334"/>
      <c r="AD32" s="125"/>
      <c r="AE32" s="133"/>
      <c r="AF32" s="66"/>
      <c r="AG32" s="203">
        <f t="shared" si="4"/>
        <v>0</v>
      </c>
      <c r="AH32" s="107"/>
      <c r="AI32" s="107"/>
      <c r="AJ32" s="334"/>
      <c r="AK32" s="196"/>
      <c r="AL32" s="194"/>
      <c r="AM32" s="194"/>
      <c r="AN32" s="194"/>
      <c r="AO32" s="194"/>
      <c r="AP32" s="194"/>
      <c r="AQ32" s="194"/>
      <c r="AR32" s="194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1:70" customFormat="1" ht="36.75" customHeight="1" x14ac:dyDescent="0.25">
      <c r="A33" s="176"/>
      <c r="B33" s="110" t="s">
        <v>15</v>
      </c>
      <c r="C33" s="134"/>
      <c r="D33" s="107"/>
      <c r="E33" s="109" t="str">
        <f t="shared" si="0"/>
        <v/>
      </c>
      <c r="F33" s="108" t="s">
        <v>15</v>
      </c>
      <c r="G33" s="134"/>
      <c r="H33" s="127" t="s">
        <v>15</v>
      </c>
      <c r="I33" s="125"/>
      <c r="J33" s="133"/>
      <c r="K33" s="66"/>
      <c r="L33" s="203">
        <f t="shared" si="1"/>
        <v>0</v>
      </c>
      <c r="M33" s="107"/>
      <c r="N33" s="107"/>
      <c r="O33" s="334"/>
      <c r="P33" s="125"/>
      <c r="Q33" s="133"/>
      <c r="R33" s="66"/>
      <c r="S33" s="203">
        <f t="shared" si="2"/>
        <v>0</v>
      </c>
      <c r="T33" s="107"/>
      <c r="U33" s="107"/>
      <c r="V33" s="126"/>
      <c r="W33" s="125"/>
      <c r="X33" s="133"/>
      <c r="Y33" s="66"/>
      <c r="Z33" s="203">
        <f t="shared" si="3"/>
        <v>0</v>
      </c>
      <c r="AA33" s="107"/>
      <c r="AB33" s="107"/>
      <c r="AC33" s="334"/>
      <c r="AD33" s="125"/>
      <c r="AE33" s="133"/>
      <c r="AF33" s="66"/>
      <c r="AG33" s="203">
        <f t="shared" si="4"/>
        <v>0</v>
      </c>
      <c r="AH33" s="107"/>
      <c r="AI33" s="107"/>
      <c r="AJ33" s="334"/>
      <c r="AK33" s="196"/>
      <c r="AL33" s="194"/>
      <c r="AM33" s="194"/>
      <c r="AN33" s="194"/>
      <c r="AO33" s="194"/>
      <c r="AP33" s="194"/>
      <c r="AQ33" s="194"/>
      <c r="AR33" s="194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1:70" ht="36.75" customHeight="1" x14ac:dyDescent="0.25">
      <c r="B34" s="110" t="s">
        <v>15</v>
      </c>
      <c r="C34" s="134"/>
      <c r="D34" s="107"/>
      <c r="E34" s="109" t="str">
        <f t="shared" si="0"/>
        <v/>
      </c>
      <c r="F34" s="108" t="s">
        <v>15</v>
      </c>
      <c r="G34" s="134"/>
      <c r="H34" s="127" t="s">
        <v>15</v>
      </c>
      <c r="I34" s="125"/>
      <c r="J34" s="133"/>
      <c r="K34" s="66"/>
      <c r="L34" s="203">
        <f t="shared" si="1"/>
        <v>0</v>
      </c>
      <c r="M34" s="107"/>
      <c r="N34" s="107"/>
      <c r="O34" s="334"/>
      <c r="P34" s="125"/>
      <c r="Q34" s="133"/>
      <c r="R34" s="66"/>
      <c r="S34" s="203">
        <f t="shared" si="2"/>
        <v>0</v>
      </c>
      <c r="T34" s="107"/>
      <c r="U34" s="107"/>
      <c r="V34" s="126"/>
      <c r="W34" s="125"/>
      <c r="X34" s="133"/>
      <c r="Y34" s="66"/>
      <c r="Z34" s="203">
        <f t="shared" si="3"/>
        <v>0</v>
      </c>
      <c r="AA34" s="107"/>
      <c r="AB34" s="107"/>
      <c r="AC34" s="334"/>
      <c r="AD34" s="125"/>
      <c r="AE34" s="133"/>
      <c r="AF34" s="66"/>
      <c r="AG34" s="203">
        <f t="shared" si="4"/>
        <v>0</v>
      </c>
      <c r="AH34" s="107"/>
      <c r="AI34" s="107"/>
      <c r="AJ34" s="334"/>
      <c r="AK34" s="196"/>
      <c r="AL34" s="194"/>
      <c r="AM34" s="194"/>
      <c r="AN34" s="194"/>
      <c r="AO34" s="194"/>
      <c r="AP34" s="194"/>
      <c r="AQ34" s="194"/>
      <c r="AR34" s="194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1:70" ht="36.75" customHeight="1" x14ac:dyDescent="0.25">
      <c r="B35" s="110" t="s">
        <v>15</v>
      </c>
      <c r="C35" s="134"/>
      <c r="D35" s="107"/>
      <c r="E35" s="109" t="str">
        <f t="shared" si="0"/>
        <v/>
      </c>
      <c r="F35" s="108" t="s">
        <v>15</v>
      </c>
      <c r="G35" s="134"/>
      <c r="H35" s="127" t="s">
        <v>15</v>
      </c>
      <c r="I35" s="125"/>
      <c r="J35" s="133"/>
      <c r="K35" s="66"/>
      <c r="L35" s="203">
        <f t="shared" si="1"/>
        <v>0</v>
      </c>
      <c r="M35" s="107"/>
      <c r="N35" s="107"/>
      <c r="O35" s="334"/>
      <c r="P35" s="125"/>
      <c r="Q35" s="133"/>
      <c r="R35" s="66"/>
      <c r="S35" s="203">
        <f t="shared" si="2"/>
        <v>0</v>
      </c>
      <c r="T35" s="107"/>
      <c r="U35" s="107"/>
      <c r="V35" s="126"/>
      <c r="W35" s="125"/>
      <c r="X35" s="133"/>
      <c r="Y35" s="66"/>
      <c r="Z35" s="203">
        <f t="shared" si="3"/>
        <v>0</v>
      </c>
      <c r="AA35" s="107"/>
      <c r="AB35" s="107"/>
      <c r="AC35" s="334"/>
      <c r="AD35" s="125"/>
      <c r="AE35" s="133"/>
      <c r="AF35" s="66"/>
      <c r="AG35" s="203">
        <f t="shared" si="4"/>
        <v>0</v>
      </c>
      <c r="AH35" s="107"/>
      <c r="AI35" s="107"/>
      <c r="AJ35" s="334"/>
      <c r="AK35" s="196"/>
      <c r="AL35" s="194"/>
      <c r="AM35" s="194"/>
      <c r="AN35" s="194"/>
      <c r="AO35" s="194"/>
      <c r="AP35" s="194"/>
      <c r="AQ35" s="194"/>
      <c r="AR35" s="194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1:70" ht="36.75" customHeight="1" x14ac:dyDescent="0.25">
      <c r="B36" s="110" t="s">
        <v>15</v>
      </c>
      <c r="C36" s="134"/>
      <c r="D36" s="107"/>
      <c r="E36" s="109" t="str">
        <f t="shared" si="0"/>
        <v/>
      </c>
      <c r="F36" s="108" t="s">
        <v>15</v>
      </c>
      <c r="G36" s="134"/>
      <c r="H36" s="127" t="s">
        <v>15</v>
      </c>
      <c r="I36" s="125"/>
      <c r="J36" s="133"/>
      <c r="K36" s="66"/>
      <c r="L36" s="203">
        <f t="shared" si="1"/>
        <v>0</v>
      </c>
      <c r="M36" s="107"/>
      <c r="N36" s="107"/>
      <c r="O36" s="334"/>
      <c r="P36" s="125"/>
      <c r="Q36" s="133"/>
      <c r="R36" s="66"/>
      <c r="S36" s="203">
        <f t="shared" si="2"/>
        <v>0</v>
      </c>
      <c r="T36" s="107"/>
      <c r="U36" s="107"/>
      <c r="V36" s="126"/>
      <c r="W36" s="125"/>
      <c r="X36" s="133"/>
      <c r="Y36" s="66"/>
      <c r="Z36" s="203">
        <f t="shared" si="3"/>
        <v>0</v>
      </c>
      <c r="AA36" s="107"/>
      <c r="AB36" s="107"/>
      <c r="AC36" s="334"/>
      <c r="AD36" s="125"/>
      <c r="AE36" s="133"/>
      <c r="AF36" s="66"/>
      <c r="AG36" s="203">
        <f t="shared" si="4"/>
        <v>0</v>
      </c>
      <c r="AH36" s="107"/>
      <c r="AI36" s="107"/>
      <c r="AJ36" s="334"/>
      <c r="AK36" s="196"/>
      <c r="AL36" s="194"/>
      <c r="AM36" s="194"/>
      <c r="AN36" s="194"/>
      <c r="AO36" s="194"/>
      <c r="AP36" s="194"/>
      <c r="AQ36" s="194"/>
      <c r="AR36" s="194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1:70" ht="36.75" customHeight="1" x14ac:dyDescent="0.25">
      <c r="B37" s="110" t="s">
        <v>15</v>
      </c>
      <c r="C37" s="134"/>
      <c r="D37" s="107"/>
      <c r="E37" s="109" t="str">
        <f t="shared" si="0"/>
        <v/>
      </c>
      <c r="F37" s="108" t="s">
        <v>15</v>
      </c>
      <c r="G37" s="134"/>
      <c r="H37" s="127" t="s">
        <v>15</v>
      </c>
      <c r="I37" s="125"/>
      <c r="J37" s="133"/>
      <c r="K37" s="66"/>
      <c r="L37" s="203">
        <f t="shared" si="1"/>
        <v>0</v>
      </c>
      <c r="M37" s="107"/>
      <c r="N37" s="107"/>
      <c r="O37" s="334"/>
      <c r="P37" s="125"/>
      <c r="Q37" s="133"/>
      <c r="R37" s="66"/>
      <c r="S37" s="203">
        <f t="shared" si="2"/>
        <v>0</v>
      </c>
      <c r="T37" s="107"/>
      <c r="U37" s="107"/>
      <c r="V37" s="126"/>
      <c r="W37" s="125"/>
      <c r="X37" s="133"/>
      <c r="Y37" s="66"/>
      <c r="Z37" s="203">
        <f t="shared" si="3"/>
        <v>0</v>
      </c>
      <c r="AA37" s="107"/>
      <c r="AB37" s="107"/>
      <c r="AC37" s="334"/>
      <c r="AD37" s="125"/>
      <c r="AE37" s="133"/>
      <c r="AF37" s="66"/>
      <c r="AG37" s="203">
        <f t="shared" si="4"/>
        <v>0</v>
      </c>
      <c r="AH37" s="107"/>
      <c r="AI37" s="107"/>
      <c r="AJ37" s="334"/>
      <c r="AK37" s="196"/>
      <c r="AL37" s="194"/>
      <c r="AM37" s="194"/>
      <c r="AN37" s="194"/>
      <c r="AO37" s="194"/>
      <c r="AP37" s="194"/>
      <c r="AQ37" s="194"/>
      <c r="AR37" s="194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1:70" ht="36.75" customHeight="1" x14ac:dyDescent="0.25">
      <c r="B38" s="110" t="s">
        <v>15</v>
      </c>
      <c r="C38" s="134"/>
      <c r="D38" s="107"/>
      <c r="E38" s="109" t="str">
        <f t="shared" si="0"/>
        <v/>
      </c>
      <c r="F38" s="108" t="s">
        <v>15</v>
      </c>
      <c r="G38" s="134"/>
      <c r="H38" s="127" t="s">
        <v>15</v>
      </c>
      <c r="I38" s="125"/>
      <c r="J38" s="133"/>
      <c r="K38" s="66"/>
      <c r="L38" s="203">
        <f t="shared" si="1"/>
        <v>0</v>
      </c>
      <c r="M38" s="107"/>
      <c r="N38" s="107"/>
      <c r="O38" s="334"/>
      <c r="P38" s="125"/>
      <c r="Q38" s="133"/>
      <c r="R38" s="66"/>
      <c r="S38" s="203">
        <f t="shared" si="2"/>
        <v>0</v>
      </c>
      <c r="T38" s="107"/>
      <c r="U38" s="107"/>
      <c r="V38" s="126"/>
      <c r="W38" s="125"/>
      <c r="X38" s="133"/>
      <c r="Y38" s="66"/>
      <c r="Z38" s="203">
        <f t="shared" si="3"/>
        <v>0</v>
      </c>
      <c r="AA38" s="107"/>
      <c r="AB38" s="107"/>
      <c r="AC38" s="334"/>
      <c r="AD38" s="125"/>
      <c r="AE38" s="133"/>
      <c r="AF38" s="66"/>
      <c r="AG38" s="203">
        <f t="shared" si="4"/>
        <v>0</v>
      </c>
      <c r="AH38" s="107"/>
      <c r="AI38" s="107"/>
      <c r="AJ38" s="334"/>
      <c r="AK38" s="196"/>
      <c r="AL38" s="194"/>
      <c r="AM38" s="194"/>
      <c r="AN38" s="194"/>
      <c r="AO38" s="194"/>
      <c r="AP38" s="194"/>
      <c r="AQ38" s="194"/>
      <c r="AR38" s="194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1:70" ht="19.5" thickBot="1" x14ac:dyDescent="0.3">
      <c r="B39" s="204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6"/>
      <c r="AL39" s="194"/>
      <c r="AM39" s="194"/>
      <c r="AN39" s="194"/>
      <c r="AO39" s="194"/>
      <c r="AP39" s="194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</row>
    <row r="40" spans="1:70" ht="19.5" thickTop="1" x14ac:dyDescent="0.25">
      <c r="X40" s="194"/>
      <c r="Z40" s="194"/>
      <c r="AA40" s="194"/>
      <c r="AB40" s="194"/>
      <c r="AC40" s="194"/>
      <c r="AD40" s="194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</sheetData>
  <sheetProtection algorithmName="SHA-512" hashValue="VmWR+d031p/Ib1VKE3c869u7vKrOfWp0yemGIZol4xqi6rfAsmMQvYYaUaJFmTechcOZD/xj7hswpoAZybw0Eg==" saltValue="APGp0HA/7TvUL818DDm+gg==" spinCount="100000" sheet="1" objects="1" scenarios="1"/>
  <mergeCells count="17">
    <mergeCell ref="AD13:AJ13"/>
    <mergeCell ref="G11:N11"/>
    <mergeCell ref="O11:V11"/>
    <mergeCell ref="I13:O13"/>
    <mergeCell ref="P13:V13"/>
    <mergeCell ref="W13:AC13"/>
    <mergeCell ref="B9:D9"/>
    <mergeCell ref="E9:F9"/>
    <mergeCell ref="B10:D10"/>
    <mergeCell ref="E10:F10"/>
    <mergeCell ref="B11:D11"/>
    <mergeCell ref="E11:F11"/>
    <mergeCell ref="B7:D7"/>
    <mergeCell ref="E7:F7"/>
    <mergeCell ref="B8:D8"/>
    <mergeCell ref="E8:F8"/>
    <mergeCell ref="B6:F6"/>
  </mergeCells>
  <conditionalFormatting sqref="C16:C38">
    <cfRule type="expression" dxfId="85" priority="10">
      <formula>(B16&lt;&gt;"Outro")</formula>
    </cfRule>
  </conditionalFormatting>
  <conditionalFormatting sqref="G16:G38">
    <cfRule type="expression" dxfId="84" priority="9">
      <formula>(F16&lt;&gt;"Outro")</formula>
    </cfRule>
  </conditionalFormatting>
  <conditionalFormatting sqref="L16:L38">
    <cfRule type="expression" dxfId="83" priority="8">
      <formula>L16&gt;$D16</formula>
    </cfRule>
  </conditionalFormatting>
  <conditionalFormatting sqref="S16:S38">
    <cfRule type="expression" dxfId="82" priority="3">
      <formula>S16&gt;$D16</formula>
    </cfRule>
  </conditionalFormatting>
  <conditionalFormatting sqref="Z16:Z38">
    <cfRule type="expression" dxfId="81" priority="2">
      <formula>Z16&gt;$D16</formula>
    </cfRule>
  </conditionalFormatting>
  <conditionalFormatting sqref="AG16:AG38">
    <cfRule type="expression" dxfId="80" priority="1">
      <formula>AG16&gt;$D16</formula>
    </cfRule>
  </conditionalFormatting>
  <dataValidations count="5"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 xr:uid="{00000000-0002-0000-0800-000000000000}">
      <formula1>" -,&lt;LQ, &lt;Ld"</formula1>
    </dataValidation>
    <dataValidation type="list" allowBlank="1" showInputMessage="1" showErrorMessage="1" sqref="E11:F11" xr:uid="{00000000-0002-0000-0800-000001000000}">
      <formula1>"&lt;selecionar&gt;, Sim, Não"</formula1>
    </dataValidation>
    <dataValidation type="list" allowBlank="1" showInputMessage="1" showErrorMessage="1" sqref="H16:H38" xr:uid="{00000000-0002-0000-0800-000002000000}">
      <formula1>"&lt;Selecionar&gt;, Acreditado, Não acreditado"</formula1>
    </dataValidation>
    <dataValidation type="list" allowBlank="1" showInputMessage="1" showErrorMessage="1" sqref="L5" xr:uid="{00000000-0002-0000-0800-000003000000}">
      <formula1>"&lt;Selecionar&gt;,Sim,Não"</formula1>
    </dataValidation>
    <dataValidation type="whole" operator="notEqual" showDropDown="1" showInputMessage="1" showErrorMessage="1" errorTitle="Erro" error="Se o oxigénio de referência for 21 ou não especificado por favor não preencha este campo!" sqref="E10:F10" xr:uid="{00000000-0002-0000-0800-000004000000}">
      <formula1>21</formula1>
    </dataValidation>
  </dataValidations>
  <hyperlinks>
    <hyperlink ref="B1" location="Atividade!A1" display="&lt; Voltar ao ínicio" xr:uid="{00000000-0004-0000-0800-000000000000}"/>
  </hyperlinks>
  <pageMargins left="0.25" right="0.25" top="0.75" bottom="0.75" header="0.3" footer="0.3"/>
  <pageSetup paperSize="8" scale="2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5000000}">
          <x14:formula1>
            <xm:f>Suporte!$D$6:$D$10</xm:f>
          </x14:formula1>
          <xm:sqref>F16:F38</xm:sqref>
        </x14:dataValidation>
        <x14:dataValidation type="list" allowBlank="1" showInputMessage="1" showErrorMessage="1" xr:uid="{00000000-0002-0000-0800-000006000000}">
          <x14:formula1>
            <xm:f>Suporte!$S$6:$S$155</xm:f>
          </x14:formula1>
          <xm:sqref>B16:B38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40</vt:i4>
      </vt:variant>
      <vt:variant>
        <vt:lpstr>Intervalos com Nome</vt:lpstr>
      </vt:variant>
      <vt:variant>
        <vt:i4>87</vt:i4>
      </vt:variant>
    </vt:vector>
  </HeadingPairs>
  <TitlesOfParts>
    <vt:vector size="127" baseType="lpstr">
      <vt:lpstr>Gestão de versões</vt:lpstr>
      <vt:lpstr>Instruções</vt:lpstr>
      <vt:lpstr>Atividade</vt:lpstr>
      <vt:lpstr>Condições Operação</vt:lpstr>
      <vt:lpstr>G.Recursos-Condições Gerais</vt:lpstr>
      <vt:lpstr>G.Recursos-Consumos</vt:lpstr>
      <vt:lpstr>Ar - Condições Gerais</vt:lpstr>
      <vt:lpstr>Ar - Fontes Pontuais_FF1</vt:lpstr>
      <vt:lpstr>FF2</vt:lpstr>
      <vt:lpstr>FF3</vt:lpstr>
      <vt:lpstr>FF4</vt:lpstr>
      <vt:lpstr>FF5</vt:lpstr>
      <vt:lpstr>FF6</vt:lpstr>
      <vt:lpstr>FF7</vt:lpstr>
      <vt:lpstr>FF8</vt:lpstr>
      <vt:lpstr>FF9</vt:lpstr>
      <vt:lpstr>FF10</vt:lpstr>
      <vt:lpstr>Ar - Equip. convencionais</vt:lpstr>
      <vt:lpstr>FE</vt:lpstr>
      <vt:lpstr>Ar - Fontes difusas</vt:lpstr>
      <vt:lpstr>Ar - Biogás</vt:lpstr>
      <vt:lpstr>Água - C.Gerais</vt:lpstr>
      <vt:lpstr>Água - Emissões_ED1</vt:lpstr>
      <vt:lpstr>ED2</vt:lpstr>
      <vt:lpstr>ED3</vt:lpstr>
      <vt:lpstr>ED4</vt:lpstr>
      <vt:lpstr>ED5</vt:lpstr>
      <vt:lpstr>ED6</vt:lpstr>
      <vt:lpstr>ED7</vt:lpstr>
      <vt:lpstr>ED8</vt:lpstr>
      <vt:lpstr>ED9</vt:lpstr>
      <vt:lpstr>ED10</vt:lpstr>
      <vt:lpstr>Ruído</vt:lpstr>
      <vt:lpstr>Resíduos</vt:lpstr>
      <vt:lpstr>PDA e MTD</vt:lpstr>
      <vt:lpstr>PRTR</vt:lpstr>
      <vt:lpstr>Autoavaliação</vt:lpstr>
      <vt:lpstr>Listagem de Anexos</vt:lpstr>
      <vt:lpstr>Suporte</vt:lpstr>
      <vt:lpstr>Destinos </vt:lpstr>
      <vt:lpstr>Água</vt:lpstr>
      <vt:lpstr>'Água - C.Gerais'!Área_de_Impressão</vt:lpstr>
      <vt:lpstr>'Água - Emissões_ED1'!Área_de_Impressão</vt:lpstr>
      <vt:lpstr>'Ar - Biogás'!Área_de_Impressão</vt:lpstr>
      <vt:lpstr>'Ar - Condições Gerais'!Área_de_Impressão</vt:lpstr>
      <vt:lpstr>'Ar - Fontes difusas'!Área_de_Impressão</vt:lpstr>
      <vt:lpstr>'Ar - Fontes Pontuais_FF1'!Área_de_Impressão</vt:lpstr>
      <vt:lpstr>Autoavaliação!Área_de_Impressão</vt:lpstr>
      <vt:lpstr>'Condições Operação'!Área_de_Impressão</vt:lpstr>
      <vt:lpstr>'ED10'!Área_de_Impressão</vt:lpstr>
      <vt:lpstr>'ED2'!Área_de_Impressão</vt:lpstr>
      <vt:lpstr>'ED3'!Área_de_Impressão</vt:lpstr>
      <vt:lpstr>'ED4'!Área_de_Impressão</vt:lpstr>
      <vt:lpstr>'ED5'!Área_de_Impressão</vt:lpstr>
      <vt:lpstr>'ED6'!Área_de_Impressão</vt:lpstr>
      <vt:lpstr>'ED7'!Área_de_Impressão</vt:lpstr>
      <vt:lpstr>'ED8'!Área_de_Impressão</vt:lpstr>
      <vt:lpstr>'ED9'!Área_de_Impressão</vt:lpstr>
      <vt:lpstr>'G.Recursos-Condições Gerais'!Área_de_Impressão</vt:lpstr>
      <vt:lpstr>'G.Recursos-Consumos'!Área_de_Impressão</vt:lpstr>
      <vt:lpstr>'Gestão de versões'!Área_de_Impressão</vt:lpstr>
      <vt:lpstr>Instruções!Área_de_Impressão</vt:lpstr>
      <vt:lpstr>'Listagem de Anexos'!Área_de_Impressão</vt:lpstr>
      <vt:lpstr>'PDA e MTD'!Área_de_Impressão</vt:lpstr>
      <vt:lpstr>Resíduos!Área_de_Impressão</vt:lpstr>
      <vt:lpstr>Ruído!Área_de_Impressão</vt:lpstr>
      <vt:lpstr>aviarios</vt:lpstr>
      <vt:lpstr>difusas_gerais</vt:lpstr>
      <vt:lpstr>difusas_topo</vt:lpstr>
      <vt:lpstr>difusas66a</vt:lpstr>
      <vt:lpstr>Difusas66bc</vt:lpstr>
      <vt:lpstr>Equi.Conv</vt:lpstr>
      <vt:lpstr>Listagem_e_caracteristicas_dos_pontos_de_emissão</vt:lpstr>
      <vt:lpstr>outra_inf</vt:lpstr>
      <vt:lpstr>Outras</vt:lpstr>
      <vt:lpstr>Produção</vt:lpstr>
      <vt:lpstr>Produção_interna_de_resíduos</vt:lpstr>
      <vt:lpstr>PRTR</vt:lpstr>
      <vt:lpstr>Registo_para_aterro</vt:lpstr>
      <vt:lpstr>'ED10'!Rejeição_em_coletor___preencha_uma_tabela_para_cada_ponto_de_emissão__se_necessário_copie_a_tabela_completa_e_cole_abaixo_da_anterior</vt:lpstr>
      <vt:lpstr>'ED2'!Rejeição_em_coletor___preencha_uma_tabela_para_cada_ponto_de_emissão__se_necessário_copie_a_tabela_completa_e_cole_abaixo_da_anterior</vt:lpstr>
      <vt:lpstr>'ED3'!Rejeição_em_coletor___preencha_uma_tabela_para_cada_ponto_de_emissão__se_necessário_copie_a_tabela_completa_e_cole_abaixo_da_anterior</vt:lpstr>
      <vt:lpstr>'ED4'!Rejeição_em_coletor___preencha_uma_tabela_para_cada_ponto_de_emissão__se_necessário_copie_a_tabela_completa_e_cole_abaixo_da_anterior</vt:lpstr>
      <vt:lpstr>'ED5'!Rejeição_em_coletor___preencha_uma_tabela_para_cada_ponto_de_emissão__se_necessário_copie_a_tabela_completa_e_cole_abaixo_da_anterior</vt:lpstr>
      <vt:lpstr>'ED6'!Rejeição_em_coletor___preencha_uma_tabela_para_cada_ponto_de_emissão__se_necessário_copie_a_tabela_completa_e_cole_abaixo_da_anterior</vt:lpstr>
      <vt:lpstr>'ED7'!Rejeição_em_coletor___preencha_uma_tabela_para_cada_ponto_de_emissão__se_necessário_copie_a_tabela_completa_e_cole_abaixo_da_anterior</vt:lpstr>
      <vt:lpstr>'ED8'!Rejeição_em_coletor___preencha_uma_tabela_para_cada_ponto_de_emissão__se_necessário_copie_a_tabela_completa_e_cole_abaixo_da_anterior</vt:lpstr>
      <vt:lpstr>'ED9'!Rejeição_em_coletor___preencha_uma_tabela_para_cada_ponto_de_emissão__se_necessário_copie_a_tabela_completa_e_cole_abaixo_da_anterior</vt:lpstr>
      <vt:lpstr>Rejeição_em_coletor___preencha_uma_tabela_para_cada_ponto_de_emissão__se_necessário_copie_a_tabela_completa_e_cole_abaixo_da_anterior</vt:lpstr>
      <vt:lpstr>Residuos_enviados_para_fora_do_estabelecimento</vt:lpstr>
      <vt:lpstr>sist_prod</vt:lpstr>
      <vt:lpstr>Tabela_GR1.2__Consumo_total_de_água_na_instalação</vt:lpstr>
      <vt:lpstr>Tabela_GR1.3__Consumo_específico_de_água</vt:lpstr>
      <vt:lpstr>Tabela_GR2.1__Consumo_de_energia_na_instalação</vt:lpstr>
      <vt:lpstr>Tabela_GR2.2__Consumo_específico_de_energia</vt:lpstr>
      <vt:lpstr>Tabela_GR3.1__Consumo_de_matérias_primas_virgens</vt:lpstr>
      <vt:lpstr>Tabela_GR3.1__Outras_matérias_primas__resíduos</vt:lpstr>
      <vt:lpstr>'Água - C.Gerais'!Títulos_de_Impressão</vt:lpstr>
      <vt:lpstr>'Ar - Condições Gerais'!Títulos_de_Impressão</vt:lpstr>
      <vt:lpstr>'Ar - Fontes Pontuais_FF1'!Títulos_de_Impressão</vt:lpstr>
      <vt:lpstr>'FF10'!Títulos_de_Impressão</vt:lpstr>
      <vt:lpstr>'FF2'!Títulos_de_Impressão</vt:lpstr>
      <vt:lpstr>'FF3'!Títulos_de_Impressão</vt:lpstr>
      <vt:lpstr>'FF4'!Títulos_de_Impressão</vt:lpstr>
      <vt:lpstr>'FF5'!Títulos_de_Impressão</vt:lpstr>
      <vt:lpstr>'FF6'!Títulos_de_Impressão</vt:lpstr>
      <vt:lpstr>'FF7'!Títulos_de_Impressão</vt:lpstr>
      <vt:lpstr>'FF8'!Títulos_de_Impressão</vt:lpstr>
      <vt:lpstr>'FF9'!Títulos_de_Impressão</vt:lpstr>
      <vt:lpstr>'G.Recursos-Condições Gerais'!Títulos_de_Impressão</vt:lpstr>
      <vt:lpstr>TópicoCG1</vt:lpstr>
      <vt:lpstr>TópicoCG2</vt:lpstr>
      <vt:lpstr>TópicoCG3</vt:lpstr>
      <vt:lpstr>Topo</vt:lpstr>
      <vt:lpstr>Topo_ar</vt:lpstr>
      <vt:lpstr>Topo_residuos</vt:lpstr>
      <vt:lpstr>'ED10'!topoagua</vt:lpstr>
      <vt:lpstr>'ED2'!topoagua</vt:lpstr>
      <vt:lpstr>'ED3'!topoagua</vt:lpstr>
      <vt:lpstr>'ED4'!topoagua</vt:lpstr>
      <vt:lpstr>'ED5'!topoagua</vt:lpstr>
      <vt:lpstr>'ED6'!topoagua</vt:lpstr>
      <vt:lpstr>'ED7'!topoagua</vt:lpstr>
      <vt:lpstr>'ED8'!topoagua</vt:lpstr>
      <vt:lpstr>'ED9'!topoagua</vt:lpstr>
      <vt:lpstr>topoagua</vt:lpstr>
      <vt:lpstr>topobiogas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utilizador_DGLA</dc:creator>
  <cp:lastModifiedBy>Teresa Torcato</cp:lastModifiedBy>
  <cp:lastPrinted>2019-05-09T16:37:55Z</cp:lastPrinted>
  <dcterms:created xsi:type="dcterms:W3CDTF">2018-05-10T10:23:28Z</dcterms:created>
  <dcterms:modified xsi:type="dcterms:W3CDTF">2025-04-02T11:18:55Z</dcterms:modified>
</cp:coreProperties>
</file>